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0" windowWidth="12000" windowHeight="7245" tabRatio="688" activeTab="1"/>
  </bookViews>
  <sheets>
    <sheet name="Table 13.3" sheetId="1" r:id="rId1"/>
    <sheet name="Table 13.4" sheetId="2" r:id="rId2"/>
    <sheet name="Figure 13.1" sheetId="3" r:id="rId3"/>
    <sheet name="Table 13.5" sheetId="4" r:id="rId4"/>
    <sheet name="Table 13.6" sheetId="5" r:id="rId5"/>
    <sheet name="Table 13.7" sheetId="6" r:id="rId6"/>
    <sheet name="Table 13.8" sheetId="7" r:id="rId7"/>
    <sheet name="Table 13.9" sheetId="8" r:id="rId8"/>
    <sheet name="Backup for 13-x" sheetId="9" state="hidden" r:id="rId9"/>
    <sheet name="New Figure 13-x - Not used" sheetId="10" state="hidden" r:id="rId10"/>
  </sheets>
  <definedNames>
    <definedName name="_xlnm.Print_Area" localSheetId="2">'Figure 13.1'!$B$2:$L$17</definedName>
    <definedName name="_xlnm.Print_Area" localSheetId="0">'Table 13.3'!$B$2:$F$46</definedName>
    <definedName name="_xlnm.Print_Area" localSheetId="1">'Table 13.4'!$B$2:$H$41</definedName>
    <definedName name="_xlnm.Print_Area" localSheetId="3">'Table 13.5'!$B$2:$H$56</definedName>
    <definedName name="_xlnm.Print_Area" localSheetId="4">'Table 13.6'!$B$2:$H$39</definedName>
    <definedName name="_xlnm.Print_Area" localSheetId="5">'Table 13.7'!$B$2:$H$23</definedName>
    <definedName name="_xlnm.Print_Area" localSheetId="6">'Table 13.8'!$B$2:$F$31</definedName>
    <definedName name="_xlnm.Print_Area" localSheetId="7">'Table 13.9'!$B$2:$H$36</definedName>
    <definedName name="solver_adj" localSheetId="5" hidden="1">'Table 13.7'!$K$13</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in" localSheetId="5" hidden="1">2</definedName>
    <definedName name="solver_neg" localSheetId="5" hidden="1">2</definedName>
    <definedName name="solver_num" localSheetId="5" hidden="1">0</definedName>
    <definedName name="solver_nwt" localSheetId="5" hidden="1">1</definedName>
    <definedName name="solver_opt" localSheetId="5" hidden="1">'Table 13.7'!$M$14</definedName>
    <definedName name="solver_pre" localSheetId="5" hidden="1">0.000001</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3</definedName>
    <definedName name="solver_val" localSheetId="5" hidden="1">0.2761</definedName>
  </definedNames>
  <calcPr fullCalcOnLoad="1"/>
</workbook>
</file>

<file path=xl/sharedStrings.xml><?xml version="1.0" encoding="utf-8"?>
<sst xmlns="http://schemas.openxmlformats.org/spreadsheetml/2006/main" count="298" uniqueCount="145">
  <si>
    <t>Success</t>
  </si>
  <si>
    <t>Failure</t>
  </si>
  <si>
    <t>Abandon</t>
  </si>
  <si>
    <t xml:space="preserve"> </t>
  </si>
  <si>
    <t>Venture Capital Method (Single Round Financing)</t>
  </si>
  <si>
    <t>Ownership Requirement</t>
  </si>
  <si>
    <t xml:space="preserve">Harvest Value Forecast </t>
  </si>
  <si>
    <t xml:space="preserve">    Success with Two Groups</t>
  </si>
  <si>
    <t xml:space="preserve">    Success with One Group</t>
  </si>
  <si>
    <t xml:space="preserve">    Failure</t>
  </si>
  <si>
    <t>Scenario Probabilities</t>
  </si>
  <si>
    <t>Expected Cash Flow at Harvest</t>
  </si>
  <si>
    <t>Standard Deviation of Cash Flows</t>
  </si>
  <si>
    <t>Conditional     Cash Flows</t>
  </si>
  <si>
    <t>Round         One</t>
  </si>
  <si>
    <t>Round         Two</t>
  </si>
  <si>
    <t>Success with One Group</t>
  </si>
  <si>
    <t>Fund Stage 1: Avionics OEM</t>
  </si>
  <si>
    <t>Fund Stage 2: Aircraft Owners</t>
  </si>
  <si>
    <t>Investment</t>
  </si>
  <si>
    <t>Annual Risk-free Rate</t>
  </si>
  <si>
    <t>Annual Market Rate</t>
  </si>
  <si>
    <t>Standard Deviation of Market</t>
  </si>
  <si>
    <t>Correlation of Venture with Market</t>
  </si>
  <si>
    <t>Market and Contract Data</t>
  </si>
  <si>
    <t>Share of Incremental Value Required</t>
  </si>
  <si>
    <t xml:space="preserve">    Burn Rate per Year</t>
  </si>
  <si>
    <t xml:space="preserve">    Years</t>
  </si>
  <si>
    <t>Burn Rate per Year</t>
  </si>
  <si>
    <t>Years to Complete</t>
  </si>
  <si>
    <t>Probability of Stage 1 Success</t>
  </si>
  <si>
    <t>Valuation of Harvest Cash Flows</t>
  </si>
  <si>
    <t>Round 2</t>
  </si>
  <si>
    <t>Round 1</t>
  </si>
  <si>
    <t>Round 1 - Aircraft OEM</t>
  </si>
  <si>
    <t>Round 2 - Aircraft Owners</t>
  </si>
  <si>
    <t>Expected Harvest Value</t>
  </si>
  <si>
    <t>Standard Deviation of Harvest Cash Flows</t>
  </si>
  <si>
    <t>Value to Investor at Time of Investment</t>
  </si>
  <si>
    <t>Round 1 Investment</t>
  </si>
  <si>
    <t>Value at Round 1</t>
  </si>
  <si>
    <t>General Partner's Annual Fee</t>
  </si>
  <si>
    <t>Market</t>
  </si>
  <si>
    <t>Standard Deviation of Market Cash Flows</t>
  </si>
  <si>
    <t>Portfolio</t>
  </si>
  <si>
    <t>Expected Portfolio Value</t>
  </si>
  <si>
    <t>Standard Deviation of Portfolio Cash Flows</t>
  </si>
  <si>
    <t>Value of Entrepreneur's Portfolio</t>
  </si>
  <si>
    <t>Value to Investment in Market</t>
  </si>
  <si>
    <t>Valuation of Entrepreneur's Interest in Venture</t>
  </si>
  <si>
    <t>Timing of Staged Investments</t>
  </si>
  <si>
    <t>Standard Deviation of Venture Cash Flows</t>
  </si>
  <si>
    <t>Venture (Entrepreneur's Financial Claim)</t>
  </si>
  <si>
    <t>Investor Share</t>
  </si>
  <si>
    <t>Entrep. Share</t>
  </si>
  <si>
    <t>Ownership by Round</t>
  </si>
  <si>
    <t xml:space="preserve">   Round 2</t>
  </si>
  <si>
    <t xml:space="preserve">   Round 1</t>
  </si>
  <si>
    <t>Venture    Conditional     Cash Flows</t>
  </si>
  <si>
    <t>Entrepreneur's Conditional     Cash Flows</t>
  </si>
  <si>
    <t>Probability Weighted     Cash Flows</t>
  </si>
  <si>
    <t>Expected Cash Flow of Entrepreneur's Claim</t>
  </si>
  <si>
    <t>Standard Deviation of Entrepreneur's Claim</t>
  </si>
  <si>
    <t>Risk and Return of Entrepreneur's Financial Claim</t>
  </si>
  <si>
    <t>Based on Entrepreneur's Projections</t>
  </si>
  <si>
    <t>Based on Investor's Projections</t>
  </si>
  <si>
    <t>Entrepreneur's Assumptions</t>
  </si>
  <si>
    <t>Investor's Assumptions</t>
  </si>
  <si>
    <t>Market Data and Entrepreneur's Wealth</t>
  </si>
  <si>
    <t>Valuation of Staged Investment - Venture Capital Investor</t>
  </si>
  <si>
    <t>Value of Round 1 at Time of Investment</t>
  </si>
  <si>
    <t>Entrepreneur's Wealth in Market</t>
  </si>
  <si>
    <t>General Partner's Carried Interest</t>
  </si>
  <si>
    <t>Entrepreneur's Assumptions - Financial Model Based on Business Plan</t>
  </si>
  <si>
    <t>Investor's Assumptions - Financial Model Based on Business Plan</t>
  </si>
  <si>
    <t>Financing:</t>
  </si>
  <si>
    <t>Total Investment Committed</t>
  </si>
  <si>
    <t xml:space="preserve">Single-Stage Investment and Timing </t>
  </si>
  <si>
    <t>Years to Harvest</t>
  </si>
  <si>
    <t>Annualized VC Cost of Capital</t>
  </si>
  <si>
    <t>Investor Valuation of Harvest Cash Flows</t>
  </si>
  <si>
    <t>Value of Venture at Time of Investment</t>
  </si>
  <si>
    <t xml:space="preserve"> Investor Ownership Requirement</t>
  </si>
  <si>
    <t>Entrepreneur's Wealth</t>
  </si>
  <si>
    <t>Annualized Portfolio Cost of Capital</t>
  </si>
  <si>
    <t>Annualized Venture Cost of Capital</t>
  </si>
  <si>
    <t>Panel (a)</t>
  </si>
  <si>
    <t>Panel (b)</t>
  </si>
  <si>
    <t>Staged Investment Decision Model</t>
  </si>
  <si>
    <t>Investor's Value from Round 1</t>
  </si>
  <si>
    <t>Investor's Value Required With Investing</t>
  </si>
  <si>
    <t>Investor's Required Ownership after Investing</t>
  </si>
  <si>
    <t>Investor's Round 1 Investment</t>
  </si>
  <si>
    <t>Venture Value at Round 1</t>
  </si>
  <si>
    <t>Investor's Round 2 Investment</t>
  </si>
  <si>
    <t>Venture Value at Round 2</t>
  </si>
  <si>
    <t>Required Percentage Increases in Investor's Shares if New Shares are Issued</t>
  </si>
  <si>
    <t xml:space="preserve">   Total Investment</t>
  </si>
  <si>
    <t xml:space="preserve">   Present Value of Expected Investment </t>
  </si>
  <si>
    <t xml:space="preserve">   Present Value of Unconditional Total Investment</t>
  </si>
  <si>
    <t>Incremental Equity Required</t>
  </si>
  <si>
    <t>Harvest-date value of the venture assuming success</t>
  </si>
  <si>
    <r>
      <t>Number of years until your projected harvest date</t>
    </r>
    <r>
      <rPr>
        <sz val="10"/>
        <color indexed="9"/>
        <rFont val="Arial"/>
        <family val="2"/>
      </rPr>
      <t xml:space="preserve">  </t>
    </r>
  </si>
  <si>
    <t>Post-money valuation of the venture</t>
  </si>
  <si>
    <r>
      <t>annual hurdle rate</t>
    </r>
    <r>
      <rPr>
        <sz val="10"/>
        <color indexed="9"/>
        <rFont val="Arial"/>
        <family val="2"/>
      </rPr>
      <t xml:space="preserve">  Customary discount rates for Seed to Start-up ventures are 50-100% per year.  Discount rates are lower for more established ventures, declining gradually to tares of 20-30% for expansion-stage financing.  The discount rate for turnaround financing is comparable to that of a start-up.</t>
    </r>
  </si>
  <si>
    <t>Amount of financing required</t>
  </si>
  <si>
    <t>Value of Entrepreneur's Interest in Venture</t>
  </si>
  <si>
    <t>Valuation of Unstaged Investment - Venture Capital Investor</t>
  </si>
  <si>
    <t xml:space="preserve">Expected Net Harvest Value </t>
  </si>
  <si>
    <t>Standard Deviation of Net Harvest Cash Flows</t>
  </si>
  <si>
    <t>Calculation of NPV of 100 percent ownership by investor, after providing from conditional investment outlays each round.  Entrepreneur's valuation assumes all positive NPV (after investor fees and carried interest are paid to entrepreneur.</t>
  </si>
  <si>
    <t>Conditional Net Cash Flows</t>
  </si>
  <si>
    <t>Panel (a) shows the entrepreneur's expectations of net harvest cash flows conditional on each scenario and the entrepreneur's belief of the probability of each scenario.  These inputs are used to compute the expected harvest cash flow and standard deviation of cash flows at the time of each investment round.  The lower portion of the panel shows the entrepreneur's assumed burn rate from each stage and the entrepreneur's expectation of the duration of the stage.  The information is used to compute the conditional net cash flows and net present value.  Panel (b) shows the same information based on the investor's beliefs.</t>
  </si>
  <si>
    <r>
      <t>Fraction of harvest-date equity needed to justify the financing</t>
    </r>
    <r>
      <rPr>
        <sz val="10"/>
        <color indexed="9"/>
        <rFont val="Arial"/>
        <family val="2"/>
      </rPr>
      <t xml:space="preserve">.  </t>
    </r>
  </si>
  <si>
    <t>Cash Flows</t>
  </si>
  <si>
    <t>Probabilities</t>
  </si>
  <si>
    <t>One</t>
  </si>
  <si>
    <t>Two</t>
  </si>
  <si>
    <t>Conditional</t>
  </si>
  <si>
    <t>Scenario</t>
  </si>
  <si>
    <t>Round</t>
  </si>
  <si>
    <t xml:space="preserve">    Success with Both Groups</t>
  </si>
  <si>
    <t xml:space="preserve">    Success with First Group</t>
  </si>
  <si>
    <t>Exit</t>
  </si>
  <si>
    <t>Success with Both Groups</t>
  </si>
  <si>
    <t>Time from first investment to harvest (years)</t>
  </si>
  <si>
    <t xml:space="preserve"> Valuation-based Contracting Model of Ownership Shares</t>
  </si>
  <si>
    <t>Round 2 - New Shares to Investor (percent of shares owned)</t>
  </si>
  <si>
    <t xml:space="preserve">    Success with OEMs</t>
  </si>
  <si>
    <t>PV of Venture at Time of Investment</t>
  </si>
  <si>
    <t>PV of Investment (including Entrepreneur time)</t>
  </si>
  <si>
    <t>NPV of Venture</t>
  </si>
  <si>
    <t>Valuation of Venture Buy-out - Venture Capital Investor</t>
  </si>
  <si>
    <t>Valuation of Entrepreneur's Wealth after Buy-out</t>
  </si>
  <si>
    <t>1. Market and Contract Data</t>
  </si>
  <si>
    <t xml:space="preserve">2. Single-Stage Investment and Timing </t>
  </si>
  <si>
    <t>3. Investor Valuation of Harvest Cash Flows</t>
  </si>
  <si>
    <t>4. Investor's Required Rate of Return</t>
  </si>
  <si>
    <t>5. Ownership Requirement</t>
  </si>
  <si>
    <t>6. Entrepreneur's Wealth</t>
  </si>
  <si>
    <t>7. Valuation of Harvest Cash Flows</t>
  </si>
  <si>
    <t>8. Entrepreneur's Required Rate of Return</t>
  </si>
  <si>
    <t>2. Staged Investment Timing and Burn Rates</t>
  </si>
  <si>
    <t>3. Valuation of Harvest Cash Flows</t>
  </si>
  <si>
    <t>4. Investor's Implicit Cost of Capital at Each Round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</si>
</sst>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_);_(* \(#,##0\);_(* &quot;-&quot;??_);_(@_)"/>
    <numFmt numFmtId="168" formatCode="&quot;$&quot;#,##0.000"/>
    <numFmt numFmtId="169" formatCode="_(* #,##0.000_);_(* \(#,##0.000\);_(* &quot;-&quot;??_);_(@_)"/>
    <numFmt numFmtId="170" formatCode="_(* #,##0.0000_);_(* \(#,##0.0000\);_(* &quot;-&quot;??_);_(@_)"/>
    <numFmt numFmtId="171" formatCode="0.0000"/>
    <numFmt numFmtId="172" formatCode="_(* #,##0.00000_);_(* \(#,##0.00000\);_(* &quot;-&quot;??_);_(@_)"/>
  </numFmts>
  <fonts count="71">
    <font>
      <sz val="10"/>
      <name val="Arial"/>
      <family val="0"/>
    </font>
    <font>
      <sz val="11"/>
      <color indexed="8"/>
      <name val="Calibri"/>
      <family val="2"/>
    </font>
    <font>
      <b/>
      <sz val="10"/>
      <name val="Arial"/>
      <family val="2"/>
    </font>
    <font>
      <b/>
      <sz val="14"/>
      <name val="Arial"/>
      <family val="2"/>
    </font>
    <font>
      <b/>
      <sz val="10"/>
      <color indexed="12"/>
      <name val="Arial"/>
      <family val="2"/>
    </font>
    <font>
      <b/>
      <sz val="10"/>
      <color indexed="9"/>
      <name val="Arial"/>
      <family val="2"/>
    </font>
    <font>
      <sz val="10"/>
      <color indexed="9"/>
      <name val="Arial"/>
      <family val="2"/>
    </font>
    <font>
      <sz val="12"/>
      <color indexed="9"/>
      <name val="Arial"/>
      <family val="2"/>
    </font>
    <font>
      <b/>
      <sz val="12"/>
      <color indexed="9"/>
      <name val="Arial"/>
      <family val="2"/>
    </font>
    <font>
      <b/>
      <sz val="14"/>
      <color indexed="9"/>
      <name val="Arial"/>
      <family val="2"/>
    </font>
    <font>
      <b/>
      <u val="single"/>
      <sz val="10"/>
      <color indexed="9"/>
      <name val="Arial"/>
      <family val="2"/>
    </font>
    <font>
      <sz val="10"/>
      <color indexed="12"/>
      <name val="Arial"/>
      <family val="2"/>
    </font>
    <font>
      <b/>
      <sz val="12"/>
      <name val="Arial"/>
      <family val="2"/>
    </font>
    <font>
      <sz val="12"/>
      <name val="Arial"/>
      <family val="2"/>
    </font>
    <font>
      <b/>
      <i/>
      <sz val="10"/>
      <name val="Arial"/>
      <family val="2"/>
    </font>
    <font>
      <b/>
      <sz val="10"/>
      <color indexed="23"/>
      <name val="Arial"/>
      <family val="2"/>
    </font>
    <font>
      <b/>
      <sz val="10"/>
      <color indexed="62"/>
      <name val="Arial"/>
      <family val="2"/>
    </font>
    <font>
      <sz val="10"/>
      <color indexed="62"/>
      <name val="Arial"/>
      <family val="2"/>
    </font>
    <font>
      <b/>
      <sz val="11"/>
      <color indexed="9"/>
      <name val="Arial"/>
      <family val="2"/>
    </font>
    <font>
      <sz val="10"/>
      <color indexed="23"/>
      <name val="Arial"/>
      <family val="2"/>
    </font>
    <font>
      <sz val="10"/>
      <color indexed="10"/>
      <name val="Arial"/>
      <family val="2"/>
    </font>
    <font>
      <b/>
      <sz val="10"/>
      <color indexed="8"/>
      <name val="Arial"/>
      <family val="2"/>
    </font>
    <font>
      <b/>
      <sz val="10"/>
      <color indexed="18"/>
      <name val="Arial"/>
      <family val="2"/>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1" tint="0.34999001026153564"/>
      <name val="Arial"/>
      <family val="2"/>
    </font>
    <font>
      <b/>
      <sz val="10"/>
      <color theme="0"/>
      <name val="Arial"/>
      <family val="2"/>
    </font>
    <font>
      <b/>
      <sz val="10"/>
      <color theme="4" tint="-0.24997000396251678"/>
      <name val="Arial"/>
      <family val="2"/>
    </font>
    <font>
      <sz val="10"/>
      <color theme="4" tint="-0.24997000396251678"/>
      <name val="Arial"/>
      <family val="2"/>
    </font>
    <font>
      <b/>
      <sz val="11"/>
      <color theme="0"/>
      <name val="Arial"/>
      <family val="2"/>
    </font>
    <font>
      <b/>
      <sz val="12"/>
      <color theme="0"/>
      <name val="Arial"/>
      <family val="2"/>
    </font>
    <font>
      <sz val="12"/>
      <color theme="0"/>
      <name val="Arial"/>
      <family val="2"/>
    </font>
    <font>
      <sz val="10"/>
      <color theme="1" tint="0.49998000264167786"/>
      <name val="Arial"/>
      <family val="2"/>
    </font>
    <font>
      <sz val="10"/>
      <color rgb="FFFF0000"/>
      <name val="Arial"/>
      <family val="2"/>
    </font>
    <font>
      <b/>
      <sz val="14"/>
      <color theme="0"/>
      <name val="Arial"/>
      <family val="2"/>
    </font>
    <font>
      <b/>
      <sz val="10"/>
      <color theme="1"/>
      <name val="Arial"/>
      <family val="2"/>
    </font>
    <font>
      <b/>
      <sz val="10"/>
      <color theme="3" tint="-0.24997000396251678"/>
      <name val="Arial"/>
      <family val="2"/>
    </font>
    <font>
      <b/>
      <sz val="14"/>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3" tint="0.5999900102615356"/>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3">
    <xf numFmtId="0" fontId="0" fillId="0" borderId="0" xfId="0" applyAlignment="1">
      <alignment/>
    </xf>
    <xf numFmtId="0" fontId="0" fillId="0" borderId="0" xfId="0" applyAlignment="1">
      <alignment wrapText="1"/>
    </xf>
    <xf numFmtId="0" fontId="5" fillId="33" borderId="10" xfId="0" applyFont="1" applyFill="1" applyBorder="1" applyAlignment="1">
      <alignment horizontal="center" wrapText="1"/>
    </xf>
    <xf numFmtId="0" fontId="0" fillId="33" borderId="11" xfId="0" applyFill="1" applyBorder="1" applyAlignment="1">
      <alignment wrapText="1"/>
    </xf>
    <xf numFmtId="0" fontId="0" fillId="34" borderId="12" xfId="0" applyFill="1" applyBorder="1" applyAlignment="1">
      <alignment/>
    </xf>
    <xf numFmtId="0" fontId="2" fillId="34" borderId="0" xfId="0" applyFont="1" applyFill="1"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0" xfId="0" applyFill="1" applyBorder="1" applyAlignment="1">
      <alignment wrapText="1"/>
    </xf>
    <xf numFmtId="6" fontId="0" fillId="34" borderId="0" xfId="0" applyNumberFormat="1" applyFill="1" applyBorder="1" applyAlignment="1">
      <alignment/>
    </xf>
    <xf numFmtId="164" fontId="0" fillId="34" borderId="0" xfId="0" applyNumberFormat="1" applyFill="1" applyBorder="1" applyAlignment="1">
      <alignment/>
    </xf>
    <xf numFmtId="0" fontId="2" fillId="34" borderId="12" xfId="0" applyFont="1" applyFill="1" applyBorder="1" applyAlignment="1">
      <alignment/>
    </xf>
    <xf numFmtId="0" fontId="4" fillId="34" borderId="15" xfId="0" applyFont="1" applyFill="1" applyBorder="1" applyAlignment="1">
      <alignment/>
    </xf>
    <xf numFmtId="10" fontId="4" fillId="34" borderId="15" xfId="0" applyNumberFormat="1" applyFont="1" applyFill="1" applyBorder="1" applyAlignment="1">
      <alignment/>
    </xf>
    <xf numFmtId="0" fontId="2" fillId="34" borderId="0" xfId="0" applyFont="1" applyFill="1" applyBorder="1" applyAlignment="1">
      <alignment wrapText="1"/>
    </xf>
    <xf numFmtId="0" fontId="0" fillId="34" borderId="15" xfId="0" applyFill="1" applyBorder="1" applyAlignment="1">
      <alignment wrapText="1"/>
    </xf>
    <xf numFmtId="38" fontId="0" fillId="34" borderId="15" xfId="0" applyNumberFormat="1"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6" fontId="0" fillId="34" borderId="15" xfId="0" applyNumberFormat="1" applyFill="1" applyBorder="1" applyAlignment="1">
      <alignment/>
    </xf>
    <xf numFmtId="0" fontId="0" fillId="34" borderId="12" xfId="0" applyFill="1" applyBorder="1" applyAlignment="1">
      <alignment horizontal="left"/>
    </xf>
    <xf numFmtId="6" fontId="0" fillId="34" borderId="20" xfId="0" applyNumberFormat="1" applyFill="1" applyBorder="1" applyAlignment="1">
      <alignment/>
    </xf>
    <xf numFmtId="10" fontId="0" fillId="34" borderId="20" xfId="0" applyNumberFormat="1" applyFill="1" applyBorder="1" applyAlignment="1">
      <alignment/>
    </xf>
    <xf numFmtId="0" fontId="0" fillId="34" borderId="0" xfId="0" applyFill="1" applyBorder="1" applyAlignment="1">
      <alignment horizontal="center"/>
    </xf>
    <xf numFmtId="0" fontId="11" fillId="34" borderId="0" xfId="0" applyFont="1" applyFill="1" applyBorder="1" applyAlignment="1">
      <alignment/>
    </xf>
    <xf numFmtId="0" fontId="0" fillId="34" borderId="0" xfId="0" applyFill="1" applyAlignment="1">
      <alignment/>
    </xf>
    <xf numFmtId="0" fontId="2" fillId="34" borderId="0" xfId="0" applyFont="1" applyFill="1" applyBorder="1" applyAlignment="1">
      <alignment horizontal="center" vertical="center"/>
    </xf>
    <xf numFmtId="0" fontId="2" fillId="34" borderId="15" xfId="0" applyFont="1" applyFill="1" applyBorder="1" applyAlignment="1">
      <alignment/>
    </xf>
    <xf numFmtId="0" fontId="0" fillId="34" borderId="0" xfId="0" applyFill="1" applyAlignment="1">
      <alignment wrapText="1"/>
    </xf>
    <xf numFmtId="9" fontId="4" fillId="34" borderId="0" xfId="57" applyFont="1" applyFill="1" applyBorder="1" applyAlignment="1">
      <alignment/>
    </xf>
    <xf numFmtId="9" fontId="0" fillId="34" borderId="0" xfId="57" applyFont="1" applyFill="1" applyBorder="1" applyAlignment="1">
      <alignment/>
    </xf>
    <xf numFmtId="10" fontId="0" fillId="34" borderId="0" xfId="57" applyNumberFormat="1" applyFont="1" applyFill="1" applyBorder="1" applyAlignment="1">
      <alignment/>
    </xf>
    <xf numFmtId="164" fontId="0" fillId="0" borderId="0" xfId="0" applyNumberFormat="1" applyAlignment="1">
      <alignment/>
    </xf>
    <xf numFmtId="0" fontId="4" fillId="34" borderId="12" xfId="0" applyFont="1" applyFill="1" applyBorder="1" applyAlignment="1">
      <alignment horizontal="left"/>
    </xf>
    <xf numFmtId="6" fontId="4" fillId="34" borderId="0" xfId="0" applyNumberFormat="1" applyFont="1" applyFill="1" applyBorder="1" applyAlignment="1">
      <alignment/>
    </xf>
    <xf numFmtId="0" fontId="2" fillId="34" borderId="17" xfId="0" applyFont="1" applyFill="1" applyBorder="1" applyAlignment="1">
      <alignment horizontal="left"/>
    </xf>
    <xf numFmtId="6" fontId="0" fillId="34" borderId="13" xfId="0" applyNumberFormat="1" applyFill="1" applyBorder="1" applyAlignment="1">
      <alignment/>
    </xf>
    <xf numFmtId="6" fontId="4" fillId="34" borderId="13" xfId="0" applyNumberFormat="1" applyFont="1" applyFill="1" applyBorder="1" applyAlignment="1">
      <alignment/>
    </xf>
    <xf numFmtId="0" fontId="0" fillId="34" borderId="14" xfId="0" applyFill="1" applyBorder="1" applyAlignment="1">
      <alignment horizontal="left"/>
    </xf>
    <xf numFmtId="6" fontId="0" fillId="34" borderId="16" xfId="0" applyNumberFormat="1" applyFill="1" applyBorder="1" applyAlignment="1">
      <alignment/>
    </xf>
    <xf numFmtId="0" fontId="5" fillId="33" borderId="21" xfId="0" applyFont="1" applyFill="1" applyBorder="1" applyAlignment="1">
      <alignment horizontal="center" wrapText="1"/>
    </xf>
    <xf numFmtId="164" fontId="0" fillId="34" borderId="0" xfId="0" applyNumberFormat="1" applyFont="1" applyFill="1" applyBorder="1" applyAlignment="1">
      <alignment/>
    </xf>
    <xf numFmtId="0" fontId="2" fillId="34" borderId="12" xfId="0" applyFont="1" applyFill="1" applyBorder="1" applyAlignment="1">
      <alignment horizontal="left"/>
    </xf>
    <xf numFmtId="164" fontId="0" fillId="34" borderId="16" xfId="0" applyNumberFormat="1" applyFill="1" applyBorder="1" applyAlignment="1">
      <alignment/>
    </xf>
    <xf numFmtId="0" fontId="11" fillId="34" borderId="12" xfId="0" applyFont="1" applyFill="1" applyBorder="1" applyAlignment="1">
      <alignment/>
    </xf>
    <xf numFmtId="164" fontId="11" fillId="34" borderId="0" xfId="0" applyNumberFormat="1" applyFont="1" applyFill="1" applyBorder="1" applyAlignment="1">
      <alignment/>
    </xf>
    <xf numFmtId="0" fontId="11" fillId="34" borderId="13" xfId="0" applyFont="1" applyFill="1" applyBorder="1" applyAlignment="1">
      <alignment/>
    </xf>
    <xf numFmtId="0" fontId="5" fillId="34" borderId="0" xfId="0" applyFont="1" applyFill="1" applyBorder="1" applyAlignment="1">
      <alignment horizontal="center" vertical="center"/>
    </xf>
    <xf numFmtId="0" fontId="0" fillId="34" borderId="12" xfId="0" applyFont="1" applyFill="1" applyBorder="1" applyAlignment="1">
      <alignment horizontal="left" vertical="top"/>
    </xf>
    <xf numFmtId="0" fontId="0" fillId="34" borderId="13" xfId="0" applyFont="1" applyFill="1" applyBorder="1" applyAlignment="1">
      <alignment horizontal="left" vertical="top"/>
    </xf>
    <xf numFmtId="0" fontId="0" fillId="0" borderId="0" xfId="0" applyFont="1" applyAlignment="1">
      <alignment horizontal="left" vertical="top"/>
    </xf>
    <xf numFmtId="0" fontId="2" fillId="35" borderId="0" xfId="0" applyFont="1" applyFill="1" applyBorder="1" applyAlignment="1">
      <alignment horizontal="center" vertical="top"/>
    </xf>
    <xf numFmtId="0" fontId="12"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vertical="center"/>
    </xf>
    <xf numFmtId="0" fontId="5" fillId="35" borderId="15" xfId="0" applyFont="1" applyFill="1" applyBorder="1" applyAlignment="1">
      <alignment horizontal="center" vertical="center"/>
    </xf>
    <xf numFmtId="0" fontId="12" fillId="34" borderId="12" xfId="0" applyFont="1" applyFill="1" applyBorder="1" applyAlignment="1">
      <alignment horizontal="left"/>
    </xf>
    <xf numFmtId="0" fontId="12" fillId="34" borderId="0" xfId="0" applyFont="1" applyFill="1" applyBorder="1" applyAlignment="1">
      <alignment horizontal="left"/>
    </xf>
    <xf numFmtId="0" fontId="12" fillId="34" borderId="15" xfId="0" applyFont="1" applyFill="1" applyBorder="1" applyAlignment="1">
      <alignment horizontal="left"/>
    </xf>
    <xf numFmtId="0" fontId="13" fillId="34" borderId="15" xfId="0" applyFont="1" applyFill="1" applyBorder="1" applyAlignment="1">
      <alignment horizontal="left"/>
    </xf>
    <xf numFmtId="0" fontId="13" fillId="34" borderId="13" xfId="0" applyFont="1" applyFill="1" applyBorder="1" applyAlignment="1">
      <alignment horizontal="left"/>
    </xf>
    <xf numFmtId="0" fontId="6" fillId="0" borderId="0" xfId="0" applyFont="1" applyFill="1" applyAlignment="1">
      <alignment/>
    </xf>
    <xf numFmtId="0" fontId="14" fillId="34" borderId="0" xfId="0" applyFont="1" applyFill="1" applyAlignment="1">
      <alignment/>
    </xf>
    <xf numFmtId="164" fontId="4" fillId="34" borderId="0" xfId="0" applyNumberFormat="1" applyFont="1" applyFill="1" applyAlignment="1">
      <alignment/>
    </xf>
    <xf numFmtId="164" fontId="0" fillId="0" borderId="15" xfId="0" applyNumberFormat="1" applyBorder="1" applyAlignment="1">
      <alignment/>
    </xf>
    <xf numFmtId="0" fontId="7" fillId="0" borderId="0" xfId="0" applyFont="1" applyFill="1" applyAlignment="1">
      <alignment/>
    </xf>
    <xf numFmtId="6" fontId="0" fillId="36" borderId="17" xfId="0" applyNumberFormat="1" applyFill="1" applyBorder="1" applyAlignment="1">
      <alignment/>
    </xf>
    <xf numFmtId="9" fontId="0" fillId="36" borderId="19" xfId="57" applyFont="1" applyFill="1" applyBorder="1" applyAlignment="1">
      <alignment/>
    </xf>
    <xf numFmtId="6" fontId="0" fillId="36" borderId="12" xfId="0" applyNumberFormat="1" applyFill="1" applyBorder="1" applyAlignment="1">
      <alignment/>
    </xf>
    <xf numFmtId="9" fontId="0" fillId="36" borderId="13" xfId="57" applyFont="1" applyFill="1" applyBorder="1" applyAlignment="1">
      <alignment/>
    </xf>
    <xf numFmtId="6" fontId="0" fillId="36" borderId="14" xfId="0" applyNumberFormat="1" applyFill="1" applyBorder="1" applyAlignment="1">
      <alignment/>
    </xf>
    <xf numFmtId="9" fontId="0" fillId="36" borderId="16" xfId="57" applyFont="1" applyFill="1" applyBorder="1" applyAlignment="1">
      <alignment/>
    </xf>
    <xf numFmtId="164" fontId="0" fillId="36" borderId="17" xfId="0" applyNumberFormat="1" applyFill="1" applyBorder="1" applyAlignment="1">
      <alignment/>
    </xf>
    <xf numFmtId="164" fontId="0" fillId="36" borderId="19" xfId="0" applyNumberFormat="1" applyFill="1" applyBorder="1" applyAlignment="1">
      <alignment/>
    </xf>
    <xf numFmtId="0" fontId="0" fillId="36" borderId="14" xfId="0" applyFill="1" applyBorder="1" applyAlignment="1">
      <alignment/>
    </xf>
    <xf numFmtId="0" fontId="0" fillId="36" borderId="16" xfId="0" applyFill="1" applyBorder="1" applyAlignment="1">
      <alignment/>
    </xf>
    <xf numFmtId="9" fontId="0" fillId="36" borderId="19" xfId="57" applyNumberFormat="1" applyFont="1" applyFill="1" applyBorder="1" applyAlignment="1">
      <alignment/>
    </xf>
    <xf numFmtId="9" fontId="0" fillId="36" borderId="13" xfId="57" applyNumberFormat="1" applyFont="1" applyFill="1" applyBorder="1" applyAlignment="1">
      <alignment/>
    </xf>
    <xf numFmtId="0" fontId="0" fillId="34" borderId="12" xfId="0" applyFont="1" applyFill="1" applyBorder="1" applyAlignment="1">
      <alignment horizontal="left"/>
    </xf>
    <xf numFmtId="0" fontId="0" fillId="37" borderId="0" xfId="0" applyFill="1" applyAlignment="1">
      <alignment/>
    </xf>
    <xf numFmtId="0" fontId="0" fillId="37" borderId="0" xfId="0" applyFill="1" applyAlignment="1">
      <alignment wrapText="1"/>
    </xf>
    <xf numFmtId="164" fontId="0" fillId="37" borderId="0" xfId="0" applyNumberFormat="1" applyFill="1" applyAlignment="1">
      <alignment/>
    </xf>
    <xf numFmtId="165" fontId="0" fillId="37" borderId="0" xfId="0" applyNumberFormat="1" applyFill="1" applyAlignment="1">
      <alignment/>
    </xf>
    <xf numFmtId="168" fontId="0" fillId="37" borderId="0" xfId="0" applyNumberFormat="1" applyFill="1" applyAlignment="1">
      <alignment/>
    </xf>
    <xf numFmtId="6" fontId="0" fillId="37" borderId="0" xfId="0" applyNumberFormat="1" applyFill="1" applyAlignment="1">
      <alignment/>
    </xf>
    <xf numFmtId="0" fontId="0" fillId="37" borderId="0" xfId="0" applyFont="1" applyFill="1" applyAlignment="1">
      <alignment horizontal="left" vertical="top"/>
    </xf>
    <xf numFmtId="0" fontId="5" fillId="38" borderId="20" xfId="0" applyFont="1" applyFill="1" applyBorder="1" applyAlignment="1">
      <alignment horizontal="center" wrapText="1"/>
    </xf>
    <xf numFmtId="0" fontId="2" fillId="37" borderId="13" xfId="0" applyFont="1" applyFill="1" applyBorder="1" applyAlignment="1">
      <alignment horizontal="center" wrapText="1"/>
    </xf>
    <xf numFmtId="0" fontId="5" fillId="37" borderId="13" xfId="0" applyFont="1" applyFill="1" applyBorder="1" applyAlignment="1">
      <alignment horizontal="center" wrapText="1"/>
    </xf>
    <xf numFmtId="0" fontId="2" fillId="37" borderId="13" xfId="0" applyFont="1" applyFill="1" applyBorder="1" applyAlignment="1">
      <alignment horizontal="center" vertical="center"/>
    </xf>
    <xf numFmtId="0" fontId="2" fillId="37" borderId="0" xfId="0" applyFont="1" applyFill="1" applyBorder="1" applyAlignment="1">
      <alignment horizontal="center" vertical="center"/>
    </xf>
    <xf numFmtId="0" fontId="0" fillId="0" borderId="0" xfId="0" applyBorder="1" applyAlignment="1">
      <alignment/>
    </xf>
    <xf numFmtId="0" fontId="0" fillId="39" borderId="0" xfId="0" applyFont="1" applyFill="1" applyAlignment="1">
      <alignment horizontal="left" vertical="top"/>
    </xf>
    <xf numFmtId="0" fontId="6" fillId="37" borderId="0" xfId="0" applyFont="1" applyFill="1" applyAlignment="1">
      <alignment/>
    </xf>
    <xf numFmtId="10" fontId="0" fillId="37" borderId="0" xfId="0" applyNumberFormat="1" applyFill="1" applyAlignment="1">
      <alignment/>
    </xf>
    <xf numFmtId="166" fontId="0" fillId="36" borderId="22" xfId="0" applyNumberFormat="1" applyFill="1" applyBorder="1" applyAlignment="1">
      <alignment/>
    </xf>
    <xf numFmtId="166" fontId="0" fillId="36" borderId="23" xfId="0" applyNumberFormat="1" applyFill="1" applyBorder="1" applyAlignment="1">
      <alignment/>
    </xf>
    <xf numFmtId="2" fontId="0" fillId="36" borderId="24" xfId="0" applyNumberFormat="1" applyFill="1" applyBorder="1" applyAlignment="1">
      <alignment/>
    </xf>
    <xf numFmtId="2" fontId="0" fillId="36" borderId="24" xfId="0" applyNumberFormat="1" applyFill="1" applyBorder="1" applyAlignment="1" applyProtection="1">
      <alignment/>
      <protection locked="0"/>
    </xf>
    <xf numFmtId="164" fontId="4" fillId="37" borderId="0" xfId="0" applyNumberFormat="1" applyFont="1" applyFill="1" applyAlignment="1">
      <alignment/>
    </xf>
    <xf numFmtId="0" fontId="7" fillId="37" borderId="0" xfId="0" applyFont="1" applyFill="1" applyAlignment="1">
      <alignment/>
    </xf>
    <xf numFmtId="164" fontId="7" fillId="37" borderId="0" xfId="0" applyNumberFormat="1" applyFont="1" applyFill="1" applyAlignment="1">
      <alignment/>
    </xf>
    <xf numFmtId="0" fontId="0" fillId="34" borderId="0" xfId="0" applyFont="1" applyFill="1" applyBorder="1" applyAlignment="1">
      <alignment wrapText="1"/>
    </xf>
    <xf numFmtId="0" fontId="57" fillId="37" borderId="0" xfId="0" applyFont="1" applyFill="1" applyAlignment="1">
      <alignment/>
    </xf>
    <xf numFmtId="167" fontId="57" fillId="37" borderId="0" xfId="42" applyNumberFormat="1" applyFont="1" applyFill="1" applyAlignment="1">
      <alignment/>
    </xf>
    <xf numFmtId="167" fontId="0" fillId="37" borderId="0" xfId="42" applyNumberFormat="1" applyFont="1" applyFill="1" applyAlignment="1">
      <alignment/>
    </xf>
    <xf numFmtId="170" fontId="0" fillId="37" borderId="0" xfId="42" applyNumberFormat="1" applyFont="1" applyFill="1" applyAlignment="1">
      <alignment/>
    </xf>
    <xf numFmtId="0" fontId="0" fillId="34" borderId="0" xfId="0" applyFont="1" applyFill="1" applyBorder="1" applyAlignment="1">
      <alignment/>
    </xf>
    <xf numFmtId="0" fontId="6" fillId="40" borderId="17" xfId="0" applyFont="1" applyFill="1" applyBorder="1" applyAlignment="1">
      <alignment/>
    </xf>
    <xf numFmtId="0" fontId="5" fillId="40" borderId="18" xfId="0" applyFont="1" applyFill="1" applyBorder="1" applyAlignment="1">
      <alignment wrapText="1"/>
    </xf>
    <xf numFmtId="0" fontId="5" fillId="40" borderId="18" xfId="0" applyFont="1" applyFill="1" applyBorder="1" applyAlignment="1">
      <alignment/>
    </xf>
    <xf numFmtId="0" fontId="5" fillId="40" borderId="18" xfId="0" applyFont="1" applyFill="1" applyBorder="1" applyAlignment="1">
      <alignment horizontal="center" vertical="top" wrapText="1"/>
    </xf>
    <xf numFmtId="0" fontId="5" fillId="40" borderId="19" xfId="0" applyFont="1" applyFill="1" applyBorder="1" applyAlignment="1">
      <alignment/>
    </xf>
    <xf numFmtId="164" fontId="58" fillId="37" borderId="0" xfId="0" applyNumberFormat="1" applyFont="1" applyFill="1" applyBorder="1" applyAlignment="1">
      <alignment/>
    </xf>
    <xf numFmtId="0" fontId="58" fillId="37" borderId="0" xfId="0" applyFont="1" applyFill="1" applyBorder="1" applyAlignment="1">
      <alignment/>
    </xf>
    <xf numFmtId="0" fontId="58" fillId="34" borderId="0" xfId="0" applyFont="1" applyFill="1" applyBorder="1" applyAlignment="1">
      <alignment wrapText="1"/>
    </xf>
    <xf numFmtId="164" fontId="0" fillId="34" borderId="0" xfId="0" applyNumberFormat="1" applyFont="1" applyFill="1" applyBorder="1" applyAlignment="1" quotePrefix="1">
      <alignment/>
    </xf>
    <xf numFmtId="43" fontId="0" fillId="37" borderId="0" xfId="42" applyFont="1" applyFill="1" applyAlignment="1">
      <alignment/>
    </xf>
    <xf numFmtId="0" fontId="0" fillId="41" borderId="0" xfId="0" applyFill="1" applyBorder="1" applyAlignment="1">
      <alignment/>
    </xf>
    <xf numFmtId="0" fontId="0" fillId="41" borderId="13" xfId="0" applyFill="1" applyBorder="1" applyAlignment="1">
      <alignment/>
    </xf>
    <xf numFmtId="2" fontId="0" fillId="34" borderId="0" xfId="0" applyNumberFormat="1" applyFill="1" applyBorder="1" applyAlignment="1" applyProtection="1">
      <alignment horizontal="center"/>
      <protection locked="0"/>
    </xf>
    <xf numFmtId="2" fontId="0" fillId="34" borderId="0" xfId="0" applyNumberFormat="1" applyFill="1" applyBorder="1" applyAlignment="1">
      <alignment horizontal="center"/>
    </xf>
    <xf numFmtId="6" fontId="0" fillId="34" borderId="0" xfId="0" applyNumberFormat="1" applyFill="1" applyBorder="1" applyAlignment="1">
      <alignment horizontal="center"/>
    </xf>
    <xf numFmtId="10" fontId="0" fillId="34" borderId="0" xfId="0" applyNumberFormat="1" applyFill="1" applyBorder="1" applyAlignment="1">
      <alignment horizontal="center"/>
    </xf>
    <xf numFmtId="0" fontId="2" fillId="41" borderId="12" xfId="0" applyFont="1" applyFill="1" applyBorder="1" applyAlignment="1">
      <alignment/>
    </xf>
    <xf numFmtId="0" fontId="2" fillId="41" borderId="0" xfId="0" applyFont="1" applyFill="1" applyBorder="1" applyAlignment="1">
      <alignment horizontal="center"/>
    </xf>
    <xf numFmtId="9" fontId="0" fillId="34" borderId="0" xfId="57" applyFont="1" applyFill="1" applyBorder="1" applyAlignment="1">
      <alignment horizontal="center"/>
    </xf>
    <xf numFmtId="6" fontId="0" fillId="34" borderId="13" xfId="0" applyNumberFormat="1" applyFill="1" applyBorder="1" applyAlignment="1">
      <alignment horizontal="center"/>
    </xf>
    <xf numFmtId="9" fontId="0" fillId="0" borderId="0" xfId="57" applyFont="1" applyAlignment="1">
      <alignment/>
    </xf>
    <xf numFmtId="0" fontId="5" fillId="42" borderId="20" xfId="0" applyFont="1" applyFill="1" applyBorder="1" applyAlignment="1">
      <alignment horizontal="center" wrapText="1"/>
    </xf>
    <xf numFmtId="0" fontId="5" fillId="42" borderId="20" xfId="0" applyFont="1" applyFill="1" applyBorder="1" applyAlignment="1">
      <alignment horizontal="center" vertical="center" wrapText="1"/>
    </xf>
    <xf numFmtId="0" fontId="5" fillId="42" borderId="20" xfId="0" applyFont="1" applyFill="1" applyBorder="1" applyAlignment="1">
      <alignment horizontal="center" vertical="center"/>
    </xf>
    <xf numFmtId="0" fontId="2" fillId="16" borderId="20" xfId="0" applyFont="1" applyFill="1" applyBorder="1" applyAlignment="1">
      <alignment horizontal="center" vertical="center"/>
    </xf>
    <xf numFmtId="0" fontId="2" fillId="16" borderId="20" xfId="0" applyFont="1" applyFill="1" applyBorder="1" applyAlignment="1">
      <alignment horizontal="center" wrapText="1"/>
    </xf>
    <xf numFmtId="0" fontId="2" fillId="15" borderId="20" xfId="0" applyFont="1" applyFill="1" applyBorder="1" applyAlignment="1">
      <alignment horizontal="center" vertical="center"/>
    </xf>
    <xf numFmtId="0" fontId="57" fillId="42" borderId="17" xfId="0" applyFont="1" applyFill="1" applyBorder="1" applyAlignment="1">
      <alignment/>
    </xf>
    <xf numFmtId="0" fontId="0" fillId="42" borderId="18" xfId="0" applyFill="1" applyBorder="1" applyAlignment="1">
      <alignment/>
    </xf>
    <xf numFmtId="0" fontId="0" fillId="42" borderId="19" xfId="0" applyFill="1" applyBorder="1" applyAlignment="1">
      <alignment/>
    </xf>
    <xf numFmtId="0" fontId="9" fillId="42" borderId="12" xfId="0" applyFont="1" applyFill="1" applyBorder="1" applyAlignment="1">
      <alignment horizontal="center"/>
    </xf>
    <xf numFmtId="0" fontId="8" fillId="42" borderId="0" xfId="0" applyFont="1" applyFill="1" applyBorder="1" applyAlignment="1">
      <alignment horizontal="left"/>
    </xf>
    <xf numFmtId="0" fontId="9" fillId="42" borderId="0" xfId="0" applyFont="1" applyFill="1" applyBorder="1" applyAlignment="1">
      <alignment horizontal="center"/>
    </xf>
    <xf numFmtId="0" fontId="9" fillId="42" borderId="13" xfId="0" applyFont="1" applyFill="1" applyBorder="1" applyAlignment="1">
      <alignment horizontal="center"/>
    </xf>
    <xf numFmtId="0" fontId="0" fillId="42" borderId="12" xfId="0" applyFill="1" applyBorder="1" applyAlignment="1">
      <alignment/>
    </xf>
    <xf numFmtId="0" fontId="0" fillId="42" borderId="0" xfId="0" applyFill="1" applyBorder="1" applyAlignment="1">
      <alignment/>
    </xf>
    <xf numFmtId="0" fontId="0" fillId="42" borderId="13" xfId="0" applyFill="1" applyBorder="1" applyAlignment="1">
      <alignment/>
    </xf>
    <xf numFmtId="0" fontId="5" fillId="42" borderId="12" xfId="0" applyFont="1" applyFill="1" applyBorder="1" applyAlignment="1">
      <alignment/>
    </xf>
    <xf numFmtId="0" fontId="0" fillId="42" borderId="14" xfId="0" applyFill="1" applyBorder="1" applyAlignment="1">
      <alignment/>
    </xf>
    <xf numFmtId="0" fontId="0" fillId="42" borderId="15" xfId="0" applyFill="1" applyBorder="1" applyAlignment="1">
      <alignment/>
    </xf>
    <xf numFmtId="0" fontId="0" fillId="42" borderId="16" xfId="0" applyFill="1" applyBorder="1" applyAlignment="1">
      <alignment/>
    </xf>
    <xf numFmtId="0" fontId="0" fillId="42" borderId="0" xfId="0" applyFill="1" applyAlignment="1">
      <alignment/>
    </xf>
    <xf numFmtId="0" fontId="14" fillId="0" borderId="0" xfId="0" applyFont="1" applyFill="1" applyAlignment="1">
      <alignment/>
    </xf>
    <xf numFmtId="0" fontId="0" fillId="0" borderId="0" xfId="0" applyFill="1" applyAlignment="1">
      <alignment/>
    </xf>
    <xf numFmtId="0" fontId="0" fillId="0" borderId="0" xfId="0" applyFill="1" applyBorder="1" applyAlignment="1">
      <alignment/>
    </xf>
    <xf numFmtId="0" fontId="57" fillId="42" borderId="17" xfId="0" applyFont="1" applyFill="1" applyBorder="1" applyAlignment="1">
      <alignment wrapText="1"/>
    </xf>
    <xf numFmtId="0" fontId="59" fillId="42" borderId="18" xfId="0" applyFont="1" applyFill="1" applyBorder="1" applyAlignment="1">
      <alignment horizontal="center" wrapText="1"/>
    </xf>
    <xf numFmtId="0" fontId="59" fillId="42" borderId="19" xfId="0" applyFont="1" applyFill="1" applyBorder="1" applyAlignment="1">
      <alignment horizontal="center" wrapText="1"/>
    </xf>
    <xf numFmtId="0" fontId="57" fillId="42" borderId="14" xfId="0" applyFont="1" applyFill="1" applyBorder="1" applyAlignment="1">
      <alignment wrapText="1"/>
    </xf>
    <xf numFmtId="0" fontId="59" fillId="42" borderId="15" xfId="0" applyFont="1" applyFill="1" applyBorder="1" applyAlignment="1">
      <alignment horizontal="center" wrapText="1"/>
    </xf>
    <xf numFmtId="0" fontId="59" fillId="42" borderId="16" xfId="0" applyFont="1" applyFill="1" applyBorder="1" applyAlignment="1">
      <alignment horizontal="center" wrapText="1"/>
    </xf>
    <xf numFmtId="164" fontId="0" fillId="41" borderId="17" xfId="0" applyNumberFormat="1" applyFill="1" applyBorder="1" applyAlignment="1">
      <alignment/>
    </xf>
    <xf numFmtId="164" fontId="0" fillId="41" borderId="19" xfId="0" applyNumberFormat="1" applyFill="1" applyBorder="1" applyAlignment="1">
      <alignment/>
    </xf>
    <xf numFmtId="0" fontId="0" fillId="41" borderId="14" xfId="0" applyFill="1" applyBorder="1" applyAlignment="1">
      <alignment/>
    </xf>
    <xf numFmtId="0" fontId="0" fillId="41" borderId="16" xfId="0" applyFill="1" applyBorder="1" applyAlignment="1">
      <alignment/>
    </xf>
    <xf numFmtId="0" fontId="60" fillId="34" borderId="12" xfId="0" applyFont="1" applyFill="1" applyBorder="1" applyAlignment="1">
      <alignment horizontal="left"/>
    </xf>
    <xf numFmtId="6" fontId="60" fillId="34" borderId="0" xfId="0" applyNumberFormat="1" applyFont="1" applyFill="1" applyBorder="1" applyAlignment="1">
      <alignment/>
    </xf>
    <xf numFmtId="9" fontId="60" fillId="34" borderId="0" xfId="57" applyFont="1" applyFill="1" applyBorder="1" applyAlignment="1">
      <alignment/>
    </xf>
    <xf numFmtId="6" fontId="60" fillId="34" borderId="13" xfId="0" applyNumberFormat="1" applyFont="1" applyFill="1" applyBorder="1" applyAlignment="1">
      <alignment/>
    </xf>
    <xf numFmtId="6" fontId="0" fillId="41" borderId="0" xfId="0" applyNumberFormat="1" applyFill="1" applyBorder="1" applyAlignment="1">
      <alignment/>
    </xf>
    <xf numFmtId="9" fontId="0" fillId="41" borderId="0" xfId="57" applyFont="1" applyFill="1" applyBorder="1" applyAlignment="1">
      <alignment/>
    </xf>
    <xf numFmtId="164" fontId="0" fillId="41" borderId="0" xfId="0" applyNumberFormat="1" applyFill="1" applyBorder="1" applyAlignment="1">
      <alignment/>
    </xf>
    <xf numFmtId="9" fontId="0" fillId="41" borderId="0" xfId="57" applyNumberFormat="1" applyFont="1" applyFill="1" applyBorder="1" applyAlignment="1">
      <alignment/>
    </xf>
    <xf numFmtId="164" fontId="0" fillId="41" borderId="13" xfId="0" applyNumberFormat="1" applyFill="1" applyBorder="1" applyAlignment="1">
      <alignment/>
    </xf>
    <xf numFmtId="0" fontId="0" fillId="37" borderId="12" xfId="0" applyFill="1" applyBorder="1" applyAlignment="1">
      <alignment/>
    </xf>
    <xf numFmtId="0" fontId="0" fillId="37" borderId="0" xfId="0" applyFill="1" applyBorder="1" applyAlignment="1">
      <alignment/>
    </xf>
    <xf numFmtId="0" fontId="0" fillId="37" borderId="13" xfId="0" applyFill="1" applyBorder="1" applyAlignment="1">
      <alignment/>
    </xf>
    <xf numFmtId="164" fontId="0" fillId="37" borderId="0" xfId="0" applyNumberFormat="1" applyFill="1" applyBorder="1" applyAlignment="1">
      <alignment/>
    </xf>
    <xf numFmtId="164" fontId="0" fillId="37" borderId="0" xfId="0" applyNumberFormat="1" applyFont="1" applyFill="1" applyBorder="1" applyAlignment="1" quotePrefix="1">
      <alignment/>
    </xf>
    <xf numFmtId="0" fontId="0" fillId="37" borderId="14" xfId="0" applyFill="1" applyBorder="1" applyAlignment="1">
      <alignment/>
    </xf>
    <xf numFmtId="164" fontId="0" fillId="37" borderId="15" xfId="0" applyNumberFormat="1"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41" borderId="20" xfId="0" applyFill="1" applyBorder="1" applyAlignment="1" applyProtection="1">
      <alignment/>
      <protection locked="0"/>
    </xf>
    <xf numFmtId="6" fontId="0" fillId="41" borderId="20" xfId="0" applyNumberFormat="1" applyFill="1" applyBorder="1" applyAlignment="1">
      <alignment/>
    </xf>
    <xf numFmtId="10" fontId="0" fillId="41" borderId="20" xfId="0" applyNumberFormat="1" applyFill="1" applyBorder="1" applyAlignment="1" applyProtection="1">
      <alignment/>
      <protection locked="0"/>
    </xf>
    <xf numFmtId="6" fontId="0" fillId="41" borderId="20" xfId="0" applyNumberFormat="1" applyFill="1" applyBorder="1" applyAlignment="1" applyProtection="1">
      <alignment/>
      <protection locked="0"/>
    </xf>
    <xf numFmtId="8" fontId="0" fillId="0" borderId="0" xfId="0" applyNumberFormat="1" applyFill="1" applyAlignment="1">
      <alignment/>
    </xf>
    <xf numFmtId="0" fontId="0" fillId="0" borderId="0" xfId="0" applyFill="1" applyAlignment="1">
      <alignment wrapText="1"/>
    </xf>
    <xf numFmtId="0" fontId="60" fillId="34" borderId="0" xfId="0" applyFont="1" applyFill="1" applyBorder="1" applyAlignment="1">
      <alignment wrapText="1"/>
    </xf>
    <xf numFmtId="0" fontId="61" fillId="34" borderId="0" xfId="0" applyFont="1" applyFill="1" applyBorder="1" applyAlignment="1">
      <alignment/>
    </xf>
    <xf numFmtId="0" fontId="60" fillId="34" borderId="0" xfId="0" applyFont="1" applyFill="1" applyBorder="1" applyAlignment="1">
      <alignment/>
    </xf>
    <xf numFmtId="166" fontId="0" fillId="41" borderId="0" xfId="0" applyNumberFormat="1" applyFill="1" applyBorder="1" applyAlignment="1">
      <alignment/>
    </xf>
    <xf numFmtId="2" fontId="0" fillId="41" borderId="0" xfId="0" applyNumberFormat="1" applyFill="1" applyBorder="1" applyAlignment="1">
      <alignment/>
    </xf>
    <xf numFmtId="6" fontId="0" fillId="41" borderId="0" xfId="0" applyNumberFormat="1" applyFill="1" applyBorder="1" applyAlignment="1" applyProtection="1">
      <alignment/>
      <protection locked="0"/>
    </xf>
    <xf numFmtId="2" fontId="0" fillId="41" borderId="0" xfId="0" applyNumberFormat="1" applyFill="1" applyBorder="1" applyAlignment="1" applyProtection="1">
      <alignment/>
      <protection locked="0"/>
    </xf>
    <xf numFmtId="0" fontId="13" fillId="34" borderId="0" xfId="0" applyFont="1" applyFill="1" applyBorder="1" applyAlignment="1">
      <alignment horizontal="left"/>
    </xf>
    <xf numFmtId="0" fontId="57" fillId="42" borderId="11" xfId="0" applyFont="1" applyFill="1" applyBorder="1" applyAlignment="1">
      <alignment/>
    </xf>
    <xf numFmtId="0" fontId="59" fillId="42" borderId="10" xfId="0" applyFont="1" applyFill="1" applyBorder="1" applyAlignment="1">
      <alignment wrapText="1"/>
    </xf>
    <xf numFmtId="0" fontId="59" fillId="42" borderId="10" xfId="0" applyFont="1" applyFill="1" applyBorder="1" applyAlignment="1">
      <alignment/>
    </xf>
    <xf numFmtId="0" fontId="62" fillId="42" borderId="10" xfId="0" applyFont="1" applyFill="1" applyBorder="1" applyAlignment="1">
      <alignment horizontal="center" vertical="top" wrapText="1"/>
    </xf>
    <xf numFmtId="0" fontId="59" fillId="42" borderId="10" xfId="0" applyFont="1" applyFill="1" applyBorder="1" applyAlignment="1">
      <alignment horizontal="center" vertical="top" wrapText="1"/>
    </xf>
    <xf numFmtId="0" fontId="59" fillId="42" borderId="21" xfId="0" applyFont="1" applyFill="1" applyBorder="1" applyAlignment="1">
      <alignment/>
    </xf>
    <xf numFmtId="164" fontId="60" fillId="37" borderId="0" xfId="0" applyNumberFormat="1" applyFont="1" applyFill="1" applyBorder="1" applyAlignment="1">
      <alignment/>
    </xf>
    <xf numFmtId="0" fontId="60" fillId="37" borderId="0" xfId="0" applyFont="1" applyFill="1" applyBorder="1" applyAlignment="1">
      <alignment/>
    </xf>
    <xf numFmtId="6" fontId="0" fillId="37" borderId="0" xfId="0" applyNumberFormat="1" applyFill="1" applyBorder="1" applyAlignment="1">
      <alignment/>
    </xf>
    <xf numFmtId="10" fontId="60" fillId="37" borderId="0" xfId="57" applyNumberFormat="1" applyFont="1" applyFill="1" applyBorder="1" applyAlignment="1">
      <alignment/>
    </xf>
    <xf numFmtId="0" fontId="61" fillId="37" borderId="0" xfId="0" applyFont="1" applyFill="1" applyBorder="1" applyAlignment="1">
      <alignment/>
    </xf>
    <xf numFmtId="164" fontId="0" fillId="37" borderId="0" xfId="0" applyNumberFormat="1" applyFont="1" applyFill="1" applyBorder="1" applyAlignment="1">
      <alignment/>
    </xf>
    <xf numFmtId="164" fontId="0" fillId="37" borderId="0" xfId="0" applyNumberFormat="1" applyFill="1" applyBorder="1" applyAlignment="1">
      <alignment wrapText="1"/>
    </xf>
    <xf numFmtId="164" fontId="2" fillId="37" borderId="0" xfId="0" applyNumberFormat="1" applyFont="1" applyFill="1" applyBorder="1" applyAlignment="1">
      <alignment/>
    </xf>
    <xf numFmtId="0" fontId="2" fillId="37" borderId="0" xfId="0" applyFont="1" applyFill="1" applyBorder="1" applyAlignment="1">
      <alignment/>
    </xf>
    <xf numFmtId="0" fontId="63" fillId="42" borderId="10" xfId="0" applyFont="1" applyFill="1" applyBorder="1" applyAlignment="1">
      <alignment/>
    </xf>
    <xf numFmtId="0" fontId="63" fillId="42" borderId="10" xfId="0" applyFont="1" applyFill="1" applyBorder="1" applyAlignment="1">
      <alignment horizontal="center" vertical="top" wrapText="1"/>
    </xf>
    <xf numFmtId="0" fontId="63" fillId="42" borderId="21" xfId="0" applyFont="1" applyFill="1" applyBorder="1" applyAlignment="1">
      <alignment/>
    </xf>
    <xf numFmtId="166" fontId="0" fillId="41" borderId="0" xfId="0" applyNumberFormat="1" applyFill="1" applyBorder="1" applyAlignment="1">
      <alignment horizontal="center"/>
    </xf>
    <xf numFmtId="2" fontId="0" fillId="41" borderId="0" xfId="0" applyNumberFormat="1" applyFill="1" applyBorder="1" applyAlignment="1">
      <alignment horizontal="center"/>
    </xf>
    <xf numFmtId="0" fontId="63" fillId="42" borderId="17" xfId="0" applyFont="1" applyFill="1" applyBorder="1" applyAlignment="1">
      <alignment/>
    </xf>
    <xf numFmtId="0" fontId="64" fillId="42" borderId="18" xfId="0" applyFont="1" applyFill="1" applyBorder="1" applyAlignment="1">
      <alignment wrapText="1"/>
    </xf>
    <xf numFmtId="0" fontId="64" fillId="42" borderId="18" xfId="0" applyFont="1" applyFill="1" applyBorder="1" applyAlignment="1">
      <alignment/>
    </xf>
    <xf numFmtId="0" fontId="64" fillId="42" borderId="19" xfId="0" applyFont="1" applyFill="1" applyBorder="1" applyAlignment="1">
      <alignment/>
    </xf>
    <xf numFmtId="164" fontId="60" fillId="37" borderId="0" xfId="0" applyNumberFormat="1" applyFont="1" applyFill="1" applyBorder="1" applyAlignment="1">
      <alignment horizontal="center"/>
    </xf>
    <xf numFmtId="6" fontId="0" fillId="37" borderId="0" xfId="0" applyNumberFormat="1" applyFill="1" applyBorder="1" applyAlignment="1" applyProtection="1">
      <alignment horizontal="center"/>
      <protection locked="0"/>
    </xf>
    <xf numFmtId="0" fontId="0" fillId="37" borderId="0" xfId="0" applyFill="1" applyBorder="1" applyAlignment="1">
      <alignment horizontal="center"/>
    </xf>
    <xf numFmtId="2" fontId="0" fillId="37" borderId="0" xfId="0" applyNumberFormat="1" applyFill="1" applyBorder="1" applyAlignment="1" applyProtection="1">
      <alignment horizontal="center"/>
      <protection locked="0"/>
    </xf>
    <xf numFmtId="2" fontId="0" fillId="37" borderId="0" xfId="0" applyNumberFormat="1" applyFill="1" applyBorder="1" applyAlignment="1">
      <alignment horizontal="center"/>
    </xf>
    <xf numFmtId="0" fontId="0" fillId="37" borderId="0" xfId="0" applyFill="1" applyBorder="1" applyAlignment="1" applyProtection="1">
      <alignment horizontal="center"/>
      <protection locked="0"/>
    </xf>
    <xf numFmtId="9" fontId="0" fillId="37" borderId="0" xfId="0" applyNumberFormat="1" applyFill="1" applyBorder="1" applyAlignment="1" applyProtection="1">
      <alignment horizontal="center"/>
      <protection locked="0"/>
    </xf>
    <xf numFmtId="164" fontId="0" fillId="37" borderId="0" xfId="0" applyNumberFormat="1" applyFont="1" applyFill="1" applyBorder="1" applyAlignment="1">
      <alignment horizontal="center"/>
    </xf>
    <xf numFmtId="164" fontId="11" fillId="37" borderId="0" xfId="0" applyNumberFormat="1" applyFont="1" applyFill="1" applyBorder="1" applyAlignment="1">
      <alignment horizontal="center"/>
    </xf>
    <xf numFmtId="0" fontId="11" fillId="37" borderId="0" xfId="0" applyFont="1" applyFill="1" applyBorder="1" applyAlignment="1">
      <alignment horizontal="center"/>
    </xf>
    <xf numFmtId="10" fontId="0" fillId="37" borderId="0" xfId="57" applyNumberFormat="1" applyFont="1" applyFill="1" applyBorder="1" applyAlignment="1">
      <alignment horizontal="center"/>
    </xf>
    <xf numFmtId="167" fontId="0" fillId="0" borderId="0" xfId="42" applyNumberFormat="1" applyFont="1" applyFill="1" applyAlignment="1">
      <alignment/>
    </xf>
    <xf numFmtId="10" fontId="0" fillId="0" borderId="0" xfId="57" applyNumberFormat="1" applyFont="1" applyFill="1" applyAlignment="1">
      <alignment/>
    </xf>
    <xf numFmtId="170" fontId="0" fillId="0" borderId="0" xfId="42" applyNumberFormat="1" applyFont="1" applyFill="1" applyAlignment="1">
      <alignment/>
    </xf>
    <xf numFmtId="169" fontId="0" fillId="0" borderId="0" xfId="42" applyNumberFormat="1" applyFont="1" applyFill="1" applyAlignment="1">
      <alignment/>
    </xf>
    <xf numFmtId="0" fontId="57" fillId="0" borderId="0" xfId="0" applyFont="1" applyFill="1" applyAlignment="1">
      <alignment/>
    </xf>
    <xf numFmtId="167" fontId="57" fillId="0" borderId="0" xfId="42" applyNumberFormat="1" applyFont="1" applyFill="1" applyAlignment="1">
      <alignment/>
    </xf>
    <xf numFmtId="0" fontId="65" fillId="0" borderId="0" xfId="0" applyFont="1" applyFill="1" applyAlignment="1">
      <alignment/>
    </xf>
    <xf numFmtId="172" fontId="65" fillId="0" borderId="0" xfId="42" applyNumberFormat="1" applyFont="1" applyFill="1" applyAlignment="1">
      <alignment/>
    </xf>
    <xf numFmtId="171" fontId="65" fillId="0" borderId="0" xfId="0" applyNumberFormat="1" applyFont="1" applyFill="1" applyAlignment="1">
      <alignment/>
    </xf>
    <xf numFmtId="0" fontId="0" fillId="0" borderId="0" xfId="0" applyFont="1" applyFill="1" applyAlignment="1">
      <alignment/>
    </xf>
    <xf numFmtId="0" fontId="66" fillId="0" borderId="0" xfId="0" applyFont="1" applyFill="1" applyAlignment="1">
      <alignment/>
    </xf>
    <xf numFmtId="167" fontId="0" fillId="0" borderId="0" xfId="42" applyNumberFormat="1" applyFont="1" applyFill="1" applyBorder="1" applyAlignment="1">
      <alignment/>
    </xf>
    <xf numFmtId="0" fontId="0" fillId="43" borderId="12" xfId="0" applyFont="1" applyFill="1" applyBorder="1" applyAlignment="1">
      <alignment horizontal="center" vertical="center" wrapText="1"/>
    </xf>
    <xf numFmtId="0" fontId="2" fillId="43" borderId="0" xfId="0" applyFont="1" applyFill="1" applyBorder="1" applyAlignment="1">
      <alignment horizontal="center" vertical="center" wrapText="1"/>
    </xf>
    <xf numFmtId="0" fontId="2" fillId="43" borderId="13" xfId="0" applyFont="1" applyFill="1" applyBorder="1" applyAlignment="1">
      <alignment horizontal="center" vertical="center" wrapText="1"/>
    </xf>
    <xf numFmtId="0" fontId="0" fillId="37" borderId="12" xfId="0" applyFont="1" applyFill="1" applyBorder="1" applyAlignment="1">
      <alignment/>
    </xf>
    <xf numFmtId="0" fontId="2" fillId="37" borderId="0" xfId="0" applyFont="1" applyFill="1" applyBorder="1" applyAlignment="1">
      <alignment wrapText="1"/>
    </xf>
    <xf numFmtId="0" fontId="2" fillId="37" borderId="0" xfId="0" applyFont="1" applyFill="1" applyBorder="1" applyAlignment="1">
      <alignment horizontal="center"/>
    </xf>
    <xf numFmtId="0" fontId="2" fillId="37" borderId="13" xfId="0" applyFont="1" applyFill="1" applyBorder="1" applyAlignment="1">
      <alignment/>
    </xf>
    <xf numFmtId="0" fontId="0" fillId="37" borderId="0" xfId="0" applyFill="1" applyBorder="1" applyAlignment="1">
      <alignment wrapText="1"/>
    </xf>
    <xf numFmtId="6" fontId="0" fillId="37" borderId="0" xfId="0" applyNumberFormat="1" applyFill="1" applyBorder="1" applyAlignment="1">
      <alignment horizontal="center"/>
    </xf>
    <xf numFmtId="10" fontId="2" fillId="37" borderId="0" xfId="57" applyNumberFormat="1" applyFont="1" applyFill="1" applyBorder="1" applyAlignment="1">
      <alignment horizontal="center"/>
    </xf>
    <xf numFmtId="6" fontId="0" fillId="37" borderId="0" xfId="57" applyNumberFormat="1" applyFont="1" applyFill="1" applyBorder="1" applyAlignment="1">
      <alignment horizontal="center"/>
    </xf>
    <xf numFmtId="0" fontId="4" fillId="37" borderId="15" xfId="0" applyFont="1" applyFill="1" applyBorder="1" applyAlignment="1">
      <alignment/>
    </xf>
    <xf numFmtId="10" fontId="4" fillId="37" borderId="15" xfId="0" applyNumberFormat="1" applyFont="1" applyFill="1" applyBorder="1" applyAlignment="1">
      <alignment/>
    </xf>
    <xf numFmtId="10" fontId="60" fillId="37" borderId="0" xfId="57" applyNumberFormat="1" applyFont="1" applyFill="1" applyBorder="1" applyAlignment="1">
      <alignment horizontal="center"/>
    </xf>
    <xf numFmtId="0" fontId="63" fillId="42" borderId="11" xfId="0" applyFont="1" applyFill="1" applyBorder="1" applyAlignment="1">
      <alignment horizontal="left" vertical="top"/>
    </xf>
    <xf numFmtId="0" fontId="67" fillId="42" borderId="10" xfId="0" applyFont="1" applyFill="1" applyBorder="1" applyAlignment="1">
      <alignment horizontal="left" vertical="top"/>
    </xf>
    <xf numFmtId="0" fontId="67" fillId="42" borderId="21" xfId="0" applyFont="1" applyFill="1" applyBorder="1" applyAlignment="1">
      <alignment horizontal="left" vertical="top"/>
    </xf>
    <xf numFmtId="0" fontId="63" fillId="42" borderId="17" xfId="0" applyFont="1" applyFill="1" applyBorder="1" applyAlignment="1">
      <alignment horizontal="left" vertical="top"/>
    </xf>
    <xf numFmtId="0" fontId="67" fillId="42" borderId="18" xfId="0" applyFont="1" applyFill="1" applyBorder="1" applyAlignment="1">
      <alignment horizontal="left" vertical="top"/>
    </xf>
    <xf numFmtId="0" fontId="67" fillId="42" borderId="19" xfId="0" applyFont="1" applyFill="1" applyBorder="1" applyAlignment="1">
      <alignment horizontal="left" vertical="top"/>
    </xf>
    <xf numFmtId="0" fontId="68" fillId="43" borderId="12" xfId="0" applyFont="1" applyFill="1" applyBorder="1" applyAlignment="1">
      <alignment/>
    </xf>
    <xf numFmtId="0" fontId="68" fillId="43" borderId="0" xfId="0" applyFont="1" applyFill="1" applyBorder="1" applyAlignment="1">
      <alignment horizontal="center" wrapText="1"/>
    </xf>
    <xf numFmtId="0" fontId="68" fillId="43" borderId="13" xfId="0" applyFont="1" applyFill="1" applyBorder="1" applyAlignment="1">
      <alignment horizontal="center" wrapText="1"/>
    </xf>
    <xf numFmtId="0" fontId="2" fillId="43" borderId="17" xfId="0" applyFont="1" applyFill="1" applyBorder="1" applyAlignment="1">
      <alignment/>
    </xf>
    <xf numFmtId="0" fontId="2" fillId="43" borderId="18" xfId="0" applyFont="1" applyFill="1" applyBorder="1" applyAlignment="1">
      <alignment horizontal="center" wrapText="1"/>
    </xf>
    <xf numFmtId="0" fontId="2" fillId="43" borderId="19" xfId="0" applyFont="1" applyFill="1" applyBorder="1" applyAlignment="1">
      <alignment horizontal="center" wrapText="1"/>
    </xf>
    <xf numFmtId="6" fontId="60" fillId="34" borderId="13" xfId="0" applyNumberFormat="1" applyFont="1" applyFill="1" applyBorder="1" applyAlignment="1">
      <alignment horizontal="center"/>
    </xf>
    <xf numFmtId="164" fontId="0" fillId="0" borderId="0" xfId="0" applyNumberFormat="1" applyFill="1" applyAlignment="1">
      <alignment/>
    </xf>
    <xf numFmtId="164" fontId="4" fillId="0" borderId="0" xfId="0" applyNumberFormat="1" applyFont="1" applyFill="1" applyAlignment="1">
      <alignment/>
    </xf>
    <xf numFmtId="0" fontId="59" fillId="42" borderId="0" xfId="0" applyFont="1" applyFill="1" applyBorder="1" applyAlignment="1">
      <alignment horizontal="center" vertical="center" wrapText="1"/>
    </xf>
    <xf numFmtId="0" fontId="59" fillId="42" borderId="13" xfId="0" applyFont="1" applyFill="1" applyBorder="1" applyAlignment="1">
      <alignment horizontal="center" vertical="center" wrapText="1"/>
    </xf>
    <xf numFmtId="164" fontId="69" fillId="34" borderId="0" xfId="0" applyNumberFormat="1" applyFont="1" applyFill="1" applyBorder="1" applyAlignment="1">
      <alignment horizontal="center"/>
    </xf>
    <xf numFmtId="0" fontId="69" fillId="34" borderId="0" xfId="0" applyFont="1" applyFill="1" applyBorder="1" applyAlignment="1">
      <alignment horizontal="center"/>
    </xf>
    <xf numFmtId="164" fontId="0" fillId="41" borderId="0" xfId="0" applyNumberFormat="1" applyFill="1" applyBorder="1" applyAlignment="1">
      <alignment horizontal="center"/>
    </xf>
    <xf numFmtId="164" fontId="0" fillId="37" borderId="0" xfId="0" applyNumberFormat="1" applyFill="1" applyBorder="1" applyAlignment="1">
      <alignment horizontal="center" wrapText="1"/>
    </xf>
    <xf numFmtId="164" fontId="0" fillId="37" borderId="0" xfId="0" applyNumberFormat="1" applyFill="1" applyBorder="1" applyAlignment="1">
      <alignment horizontal="center"/>
    </xf>
    <xf numFmtId="164" fontId="2" fillId="37" borderId="0" xfId="0" applyNumberFormat="1" applyFont="1" applyFill="1" applyBorder="1" applyAlignment="1">
      <alignment horizontal="center"/>
    </xf>
    <xf numFmtId="0" fontId="3" fillId="0" borderId="0" xfId="0" applyFont="1" applyFill="1" applyBorder="1" applyAlignment="1">
      <alignment horizontal="center"/>
    </xf>
    <xf numFmtId="0" fontId="2" fillId="34" borderId="0" xfId="0" applyFont="1" applyFill="1" applyAlignment="1">
      <alignment horizontal="justify" vertical="top"/>
    </xf>
    <xf numFmtId="0" fontId="0" fillId="34" borderId="0" xfId="0" applyFill="1" applyAlignment="1">
      <alignment horizontal="justify" vertical="top"/>
    </xf>
    <xf numFmtId="0" fontId="10" fillId="42" borderId="0" xfId="0" applyFont="1" applyFill="1" applyBorder="1" applyAlignment="1">
      <alignment vertical="top" wrapText="1"/>
    </xf>
    <xf numFmtId="0" fontId="6" fillId="42" borderId="0" xfId="0" applyFont="1" applyFill="1" applyBorder="1" applyAlignment="1">
      <alignment vertical="top" wrapText="1"/>
    </xf>
    <xf numFmtId="0" fontId="0" fillId="0" borderId="0" xfId="0" applyFont="1" applyFill="1" applyAlignment="1">
      <alignment horizontal="justify" vertical="top"/>
    </xf>
    <xf numFmtId="0" fontId="0" fillId="0" borderId="0" xfId="0" applyFill="1" applyAlignment="1">
      <alignment horizontal="justify" vertical="top"/>
    </xf>
    <xf numFmtId="0" fontId="9" fillId="42" borderId="12" xfId="0" applyFont="1" applyFill="1" applyBorder="1" applyAlignment="1">
      <alignment horizontal="center"/>
    </xf>
    <xf numFmtId="0" fontId="9" fillId="42" borderId="0" xfId="0" applyFont="1" applyFill="1" applyBorder="1" applyAlignment="1">
      <alignment horizontal="center"/>
    </xf>
    <xf numFmtId="0" fontId="9" fillId="42" borderId="13" xfId="0" applyFont="1" applyFill="1" applyBorder="1" applyAlignment="1">
      <alignment horizontal="center"/>
    </xf>
    <xf numFmtId="0" fontId="67" fillId="42" borderId="11" xfId="0" applyFont="1" applyFill="1" applyBorder="1" applyAlignment="1">
      <alignment horizontal="center"/>
    </xf>
    <xf numFmtId="0" fontId="67" fillId="42" borderId="10" xfId="0" applyFont="1" applyFill="1" applyBorder="1" applyAlignment="1">
      <alignment horizontal="center"/>
    </xf>
    <xf numFmtId="0" fontId="67" fillId="42" borderId="21" xfId="0" applyFont="1" applyFill="1" applyBorder="1" applyAlignment="1">
      <alignment horizontal="center"/>
    </xf>
    <xf numFmtId="0" fontId="0" fillId="0" borderId="0" xfId="0" applyFill="1" applyBorder="1" applyAlignment="1">
      <alignment/>
    </xf>
    <xf numFmtId="0" fontId="2" fillId="43" borderId="17" xfId="0" applyFont="1" applyFill="1" applyBorder="1" applyAlignment="1">
      <alignment horizontal="left"/>
    </xf>
    <xf numFmtId="0" fontId="2" fillId="43" borderId="18" xfId="0" applyFont="1" applyFill="1" applyBorder="1" applyAlignment="1">
      <alignment horizontal="left"/>
    </xf>
    <xf numFmtId="0" fontId="0" fillId="43" borderId="18" xfId="0" applyFont="1" applyFill="1" applyBorder="1" applyAlignment="1">
      <alignment horizontal="left"/>
    </xf>
    <xf numFmtId="0" fontId="0" fillId="43" borderId="19" xfId="0" applyFont="1" applyFill="1" applyBorder="1" applyAlignment="1">
      <alignment horizontal="left"/>
    </xf>
    <xf numFmtId="0" fontId="2" fillId="0" borderId="0" xfId="0" applyFont="1" applyFill="1" applyBorder="1" applyAlignment="1">
      <alignment horizontal="justify" vertical="top"/>
    </xf>
    <xf numFmtId="0" fontId="0" fillId="0" borderId="0" xfId="0" applyFill="1" applyBorder="1" applyAlignment="1">
      <alignment horizontal="justify" vertical="top"/>
    </xf>
    <xf numFmtId="0" fontId="2" fillId="43" borderId="17" xfId="0" applyFont="1" applyFill="1" applyBorder="1" applyAlignment="1">
      <alignment/>
    </xf>
    <xf numFmtId="0" fontId="2" fillId="43" borderId="18" xfId="0" applyFont="1" applyFill="1" applyBorder="1" applyAlignment="1">
      <alignment/>
    </xf>
    <xf numFmtId="0" fontId="2" fillId="43" borderId="19" xfId="0" applyFont="1" applyFill="1" applyBorder="1" applyAlignment="1">
      <alignment/>
    </xf>
    <xf numFmtId="0" fontId="0" fillId="0" borderId="18" xfId="0" applyFill="1" applyBorder="1" applyAlignment="1">
      <alignment horizontal="justify" vertical="top"/>
    </xf>
    <xf numFmtId="0" fontId="2" fillId="43" borderId="17" xfId="0" applyFont="1" applyFill="1" applyBorder="1" applyAlignment="1">
      <alignment wrapText="1"/>
    </xf>
    <xf numFmtId="0" fontId="0" fillId="43" borderId="18" xfId="0" applyFont="1" applyFill="1" applyBorder="1" applyAlignment="1">
      <alignment/>
    </xf>
    <xf numFmtId="0" fontId="0" fillId="43" borderId="19" xfId="0" applyFont="1" applyFill="1" applyBorder="1" applyAlignment="1">
      <alignment/>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3" fillId="42" borderId="11" xfId="0" applyFont="1" applyFill="1" applyBorder="1" applyAlignment="1">
      <alignment/>
    </xf>
    <xf numFmtId="0" fontId="59" fillId="42" borderId="10" xfId="0" applyFont="1" applyFill="1" applyBorder="1" applyAlignment="1">
      <alignment/>
    </xf>
    <xf numFmtId="0" fontId="2" fillId="34" borderId="0" xfId="0" applyFont="1" applyFill="1" applyAlignment="1">
      <alignment horizontal="justify" vertical="top" wrapText="1"/>
    </xf>
    <xf numFmtId="0" fontId="0" fillId="34" borderId="0" xfId="0" applyFill="1" applyAlignment="1">
      <alignment horizontal="justify" vertical="top" wrapText="1"/>
    </xf>
    <xf numFmtId="0" fontId="63" fillId="42" borderId="17" xfId="0" applyFont="1" applyFill="1" applyBorder="1" applyAlignment="1">
      <alignment horizontal="left"/>
    </xf>
    <xf numFmtId="0" fontId="63" fillId="42" borderId="18" xfId="0" applyFont="1" applyFill="1" applyBorder="1" applyAlignment="1">
      <alignment horizontal="left"/>
    </xf>
    <xf numFmtId="0" fontId="64" fillId="42" borderId="18" xfId="0" applyFont="1" applyFill="1" applyBorder="1" applyAlignment="1">
      <alignment horizontal="left"/>
    </xf>
    <xf numFmtId="0" fontId="64" fillId="42" borderId="19" xfId="0" applyFont="1" applyFill="1" applyBorder="1" applyAlignment="1">
      <alignment horizontal="left"/>
    </xf>
    <xf numFmtId="0" fontId="63" fillId="42" borderId="17" xfId="0" applyFont="1" applyFill="1" applyBorder="1" applyAlignment="1">
      <alignment wrapText="1"/>
    </xf>
    <xf numFmtId="0" fontId="57" fillId="42" borderId="18" xfId="0" applyFont="1" applyFill="1" applyBorder="1" applyAlignment="1">
      <alignment/>
    </xf>
    <xf numFmtId="0" fontId="57" fillId="42" borderId="19" xfId="0" applyFont="1" applyFill="1" applyBorder="1" applyAlignment="1">
      <alignment/>
    </xf>
    <xf numFmtId="0" fontId="63" fillId="42" borderId="11" xfId="0" applyFont="1" applyFill="1" applyBorder="1" applyAlignment="1">
      <alignment wrapText="1"/>
    </xf>
    <xf numFmtId="0" fontId="57" fillId="42" borderId="10" xfId="0" applyFont="1" applyFill="1" applyBorder="1" applyAlignment="1">
      <alignment/>
    </xf>
    <xf numFmtId="0" fontId="57" fillId="42" borderId="21" xfId="0" applyFont="1" applyFill="1" applyBorder="1" applyAlignment="1">
      <alignment/>
    </xf>
    <xf numFmtId="0" fontId="2" fillId="0" borderId="0" xfId="0" applyFont="1" applyFill="1" applyAlignment="1">
      <alignment horizontal="justify" vertical="top" wrapText="1"/>
    </xf>
    <xf numFmtId="0" fontId="0" fillId="0" borderId="0" xfId="0" applyFont="1" applyFill="1" applyAlignment="1">
      <alignment horizontal="justify" vertical="top" wrapText="1"/>
    </xf>
    <xf numFmtId="0" fontId="3" fillId="0" borderId="0" xfId="0" applyFont="1" applyFill="1" applyBorder="1" applyAlignment="1">
      <alignment horizontal="center" vertical="top"/>
    </xf>
    <xf numFmtId="0" fontId="0" fillId="0" borderId="0" xfId="0" applyFill="1" applyAlignment="1">
      <alignment horizontal="justify" vertical="top" wrapText="1"/>
    </xf>
    <xf numFmtId="0" fontId="63" fillId="42" borderId="12" xfId="0" applyFont="1" applyFill="1" applyBorder="1" applyAlignment="1">
      <alignment horizontal="center" wrapText="1"/>
    </xf>
    <xf numFmtId="0" fontId="63" fillId="42" borderId="0" xfId="0" applyFont="1" applyFill="1" applyBorder="1" applyAlignment="1">
      <alignment horizontal="center" wrapText="1"/>
    </xf>
    <xf numFmtId="0" fontId="70" fillId="0" borderId="0" xfId="0" applyFont="1" applyFill="1" applyBorder="1" applyAlignment="1">
      <alignment horizontal="center" vertical="top"/>
    </xf>
    <xf numFmtId="0" fontId="12" fillId="43" borderId="17" xfId="0" applyFont="1" applyFill="1" applyBorder="1" applyAlignment="1">
      <alignment horizontal="left"/>
    </xf>
    <xf numFmtId="0" fontId="12" fillId="43" borderId="18" xfId="0" applyFont="1" applyFill="1" applyBorder="1" applyAlignment="1">
      <alignment horizontal="left"/>
    </xf>
    <xf numFmtId="0" fontId="13" fillId="43" borderId="18" xfId="0" applyFont="1" applyFill="1" applyBorder="1" applyAlignment="1">
      <alignment horizontal="left"/>
    </xf>
    <xf numFmtId="0" fontId="13" fillId="43" borderId="19" xfId="0" applyFont="1" applyFill="1" applyBorder="1" applyAlignment="1">
      <alignment horizontal="left"/>
    </xf>
    <xf numFmtId="0" fontId="3" fillId="44" borderId="11" xfId="0" applyFont="1" applyFill="1" applyBorder="1" applyAlignment="1">
      <alignment horizontal="center"/>
    </xf>
    <xf numFmtId="0" fontId="3" fillId="44" borderId="10" xfId="0" applyFont="1" applyFill="1" applyBorder="1" applyAlignment="1">
      <alignment horizontal="center"/>
    </xf>
    <xf numFmtId="0" fontId="3" fillId="44" borderId="21" xfId="0" applyFont="1" applyFill="1" applyBorder="1" applyAlignment="1">
      <alignment horizontal="center"/>
    </xf>
    <xf numFmtId="0" fontId="0" fillId="34" borderId="0" xfId="0" applyFont="1" applyFill="1" applyBorder="1" applyAlignment="1">
      <alignment horizontal="justify" vertical="top"/>
    </xf>
    <xf numFmtId="0" fontId="2" fillId="35" borderId="17" xfId="0" applyFont="1" applyFill="1" applyBorder="1" applyAlignment="1">
      <alignment horizontal="left"/>
    </xf>
    <xf numFmtId="0" fontId="2" fillId="35" borderId="18" xfId="0" applyFont="1" applyFill="1" applyBorder="1" applyAlignment="1">
      <alignment horizontal="left"/>
    </xf>
    <xf numFmtId="0" fontId="0" fillId="35" borderId="18" xfId="0" applyFont="1" applyFill="1" applyBorder="1" applyAlignment="1">
      <alignment horizontal="left"/>
    </xf>
    <xf numFmtId="0" fontId="0" fillId="35" borderId="19" xfId="0" applyFont="1" applyFill="1" applyBorder="1" applyAlignment="1">
      <alignment horizontal="left"/>
    </xf>
    <xf numFmtId="0" fontId="0" fillId="34" borderId="18" xfId="0" applyFill="1" applyBorder="1" applyAlignment="1">
      <alignment horizontal="justify" vertical="top"/>
    </xf>
    <xf numFmtId="0" fontId="3" fillId="41" borderId="11" xfId="0" applyFont="1" applyFill="1" applyBorder="1" applyAlignment="1">
      <alignment horizontal="center" vertical="top"/>
    </xf>
    <xf numFmtId="0" fontId="3" fillId="41" borderId="10" xfId="0" applyFont="1" applyFill="1" applyBorder="1" applyAlignment="1">
      <alignment horizontal="center" vertical="top"/>
    </xf>
    <xf numFmtId="0" fontId="3" fillId="41" borderId="21" xfId="0" applyFont="1" applyFill="1" applyBorder="1" applyAlignment="1">
      <alignment horizontal="center" vertical="top"/>
    </xf>
    <xf numFmtId="0" fontId="3" fillId="41" borderId="11" xfId="0" applyFont="1" applyFill="1" applyBorder="1" applyAlignment="1">
      <alignment horizontal="center"/>
    </xf>
    <xf numFmtId="0" fontId="3" fillId="41" borderId="10" xfId="0" applyFont="1" applyFill="1" applyBorder="1" applyAlignment="1">
      <alignment horizontal="center"/>
    </xf>
    <xf numFmtId="0" fontId="0" fillId="41" borderId="10" xfId="0" applyFill="1" applyBorder="1" applyAlignment="1">
      <alignment/>
    </xf>
    <xf numFmtId="0" fontId="0" fillId="41" borderId="21"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142875</xdr:rowOff>
    </xdr:from>
    <xdr:to>
      <xdr:col>3</xdr:col>
      <xdr:colOff>438150</xdr:colOff>
      <xdr:row>8</xdr:row>
      <xdr:rowOff>171450</xdr:rowOff>
    </xdr:to>
    <xdr:sp>
      <xdr:nvSpPr>
        <xdr:cNvPr id="1" name="Line 1"/>
        <xdr:cNvSpPr>
          <a:spLocks/>
        </xdr:cNvSpPr>
      </xdr:nvSpPr>
      <xdr:spPr>
        <a:xfrm flipV="1">
          <a:off x="1685925" y="1400175"/>
          <a:ext cx="43815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171450</xdr:rowOff>
    </xdr:from>
    <xdr:to>
      <xdr:col>8</xdr:col>
      <xdr:colOff>0</xdr:colOff>
      <xdr:row>6</xdr:row>
      <xdr:rowOff>180975</xdr:rowOff>
    </xdr:to>
    <xdr:sp>
      <xdr:nvSpPr>
        <xdr:cNvPr id="2" name="Line 2"/>
        <xdr:cNvSpPr>
          <a:spLocks/>
        </xdr:cNvSpPr>
      </xdr:nvSpPr>
      <xdr:spPr>
        <a:xfrm flipV="1">
          <a:off x="4276725" y="914400"/>
          <a:ext cx="4476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161925</xdr:rowOff>
    </xdr:from>
    <xdr:to>
      <xdr:col>4</xdr:col>
      <xdr:colOff>0</xdr:colOff>
      <xdr:row>10</xdr:row>
      <xdr:rowOff>180975</xdr:rowOff>
    </xdr:to>
    <xdr:sp>
      <xdr:nvSpPr>
        <xdr:cNvPr id="3" name="Line 17"/>
        <xdr:cNvSpPr>
          <a:spLocks/>
        </xdr:cNvSpPr>
      </xdr:nvSpPr>
      <xdr:spPr>
        <a:xfrm>
          <a:off x="1685925" y="1933575"/>
          <a:ext cx="44767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180975</xdr:rowOff>
    </xdr:from>
    <xdr:to>
      <xdr:col>8</xdr:col>
      <xdr:colOff>0</xdr:colOff>
      <xdr:row>8</xdr:row>
      <xdr:rowOff>171450</xdr:rowOff>
    </xdr:to>
    <xdr:sp>
      <xdr:nvSpPr>
        <xdr:cNvPr id="4" name="Line 18"/>
        <xdr:cNvSpPr>
          <a:spLocks/>
        </xdr:cNvSpPr>
      </xdr:nvSpPr>
      <xdr:spPr>
        <a:xfrm>
          <a:off x="4276725" y="1438275"/>
          <a:ext cx="4476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10</xdr:row>
      <xdr:rowOff>200025</xdr:rowOff>
    </xdr:from>
    <xdr:to>
      <xdr:col>6</xdr:col>
      <xdr:colOff>9525</xdr:colOff>
      <xdr:row>10</xdr:row>
      <xdr:rowOff>200025</xdr:rowOff>
    </xdr:to>
    <xdr:sp>
      <xdr:nvSpPr>
        <xdr:cNvPr id="5" name="Line 23"/>
        <xdr:cNvSpPr>
          <a:spLocks/>
        </xdr:cNvSpPr>
      </xdr:nvSpPr>
      <xdr:spPr>
        <a:xfrm>
          <a:off x="2800350" y="24860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6</xdr:row>
      <xdr:rowOff>180975</xdr:rowOff>
    </xdr:from>
    <xdr:to>
      <xdr:col>6</xdr:col>
      <xdr:colOff>0</xdr:colOff>
      <xdr:row>6</xdr:row>
      <xdr:rowOff>180975</xdr:rowOff>
    </xdr:to>
    <xdr:sp>
      <xdr:nvSpPr>
        <xdr:cNvPr id="6" name="Line 23"/>
        <xdr:cNvSpPr>
          <a:spLocks/>
        </xdr:cNvSpPr>
      </xdr:nvSpPr>
      <xdr:spPr>
        <a:xfrm>
          <a:off x="2790825" y="14382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161925</xdr:rowOff>
    </xdr:from>
    <xdr:to>
      <xdr:col>9</xdr:col>
      <xdr:colOff>447675</xdr:colOff>
      <xdr:row>10</xdr:row>
      <xdr:rowOff>161925</xdr:rowOff>
    </xdr:to>
    <xdr:sp>
      <xdr:nvSpPr>
        <xdr:cNvPr id="7" name="Straight Arrow Connector 24" descr="bc4975d1-b710-4b45-b2ab-f09573c0f41d"/>
        <xdr:cNvSpPr>
          <a:spLocks/>
        </xdr:cNvSpPr>
      </xdr:nvSpPr>
      <xdr:spPr>
        <a:xfrm rot="10800000">
          <a:off x="4276725" y="2447925"/>
          <a:ext cx="15430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4</xdr:row>
      <xdr:rowOff>142875</xdr:rowOff>
    </xdr:from>
    <xdr:to>
      <xdr:col>9</xdr:col>
      <xdr:colOff>438150</xdr:colOff>
      <xdr:row>4</xdr:row>
      <xdr:rowOff>142875</xdr:rowOff>
    </xdr:to>
    <xdr:sp>
      <xdr:nvSpPr>
        <xdr:cNvPr id="8" name="Straight Arrow Connector 26" descr="d39ddde1-36e6-4f22-9dbd-12b02fc41c33"/>
        <xdr:cNvSpPr>
          <a:spLocks/>
        </xdr:cNvSpPr>
      </xdr:nvSpPr>
      <xdr:spPr>
        <a:xfrm>
          <a:off x="5372100" y="885825"/>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8</xdr:row>
      <xdr:rowOff>180975</xdr:rowOff>
    </xdr:from>
    <xdr:to>
      <xdr:col>9</xdr:col>
      <xdr:colOff>438150</xdr:colOff>
      <xdr:row>8</xdr:row>
      <xdr:rowOff>180975</xdr:rowOff>
    </xdr:to>
    <xdr:sp>
      <xdr:nvSpPr>
        <xdr:cNvPr id="9" name="Straight Arrow Connector 27" descr="4e00ee3f-c710-45c9-9e6c-a6a4fddbd778"/>
        <xdr:cNvSpPr>
          <a:spLocks/>
        </xdr:cNvSpPr>
      </xdr:nvSpPr>
      <xdr:spPr>
        <a:xfrm>
          <a:off x="5372100" y="1952625"/>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O46"/>
  <sheetViews>
    <sheetView showGridLines="0" zoomScalePageLayoutView="0" workbookViewId="0" topLeftCell="A1">
      <selection activeCell="B2" sqref="B2:F44"/>
    </sheetView>
  </sheetViews>
  <sheetFormatPr defaultColWidth="9.140625" defaultRowHeight="12.75"/>
  <cols>
    <col min="2" max="2" width="40.421875" style="0" customWidth="1"/>
    <col min="3" max="6" width="20.8515625" style="0" customWidth="1"/>
    <col min="7" max="7" width="9.140625" style="83" customWidth="1"/>
    <col min="8" max="8" width="11.140625" style="83" bestFit="1" customWidth="1"/>
    <col min="9" max="9" width="13.140625" style="83" customWidth="1"/>
    <col min="10" max="41" width="9.140625" style="83" customWidth="1"/>
  </cols>
  <sheetData>
    <row r="2" s="155" customFormat="1" ht="12.75">
      <c r="B2" s="154" t="s">
        <v>86</v>
      </c>
    </row>
    <row r="3" spans="2:6" s="156" customFormat="1" ht="18.75" thickBot="1">
      <c r="B3" s="283" t="s">
        <v>73</v>
      </c>
      <c r="C3" s="283"/>
      <c r="D3" s="283"/>
      <c r="E3" s="283"/>
      <c r="F3" s="283"/>
    </row>
    <row r="4" spans="2:41" s="1" customFormat="1" ht="15.75" customHeight="1">
      <c r="B4" s="157"/>
      <c r="C4" s="158" t="s">
        <v>118</v>
      </c>
      <c r="D4" s="158" t="s">
        <v>119</v>
      </c>
      <c r="E4" s="158" t="s">
        <v>120</v>
      </c>
      <c r="F4" s="159" t="s">
        <v>120</v>
      </c>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2:41" s="1" customFormat="1" ht="15.75" customHeight="1" thickBot="1">
      <c r="B5" s="160"/>
      <c r="C5" s="161" t="s">
        <v>114</v>
      </c>
      <c r="D5" s="161" t="s">
        <v>115</v>
      </c>
      <c r="E5" s="161" t="s">
        <v>116</v>
      </c>
      <c r="F5" s="162" t="s">
        <v>117</v>
      </c>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2:6" ht="6" customHeight="1">
      <c r="B6" s="20"/>
      <c r="C6" s="21"/>
      <c r="D6" s="21"/>
      <c r="E6" s="21"/>
      <c r="F6" s="22"/>
    </row>
    <row r="7" spans="2:6" ht="12.75">
      <c r="B7" s="14" t="s">
        <v>6</v>
      </c>
      <c r="C7" s="27" t="s">
        <v>3</v>
      </c>
      <c r="D7" s="6"/>
      <c r="E7" s="6"/>
      <c r="F7" s="7"/>
    </row>
    <row r="8" spans="2:10" ht="12.75">
      <c r="B8" s="82" t="s">
        <v>121</v>
      </c>
      <c r="C8" s="171">
        <v>35000000</v>
      </c>
      <c r="D8" s="172">
        <v>0.4</v>
      </c>
      <c r="E8" s="12">
        <f>C8*D8</f>
        <v>14000000</v>
      </c>
      <c r="F8" s="40">
        <f>C8*D8/(1-D$10)</f>
        <v>21538461.538461536</v>
      </c>
      <c r="J8" s="121">
        <f>D8/0.65</f>
        <v>0.6153846153846154</v>
      </c>
    </row>
    <row r="9" spans="2:10" ht="12.75">
      <c r="B9" s="82" t="s">
        <v>122</v>
      </c>
      <c r="C9" s="171">
        <v>15000000</v>
      </c>
      <c r="D9" s="172">
        <v>0.25</v>
      </c>
      <c r="E9" s="12">
        <f>C9*D9</f>
        <v>3750000</v>
      </c>
      <c r="F9" s="40">
        <f>C9*D9/(1-D$10)</f>
        <v>5769230.769230769</v>
      </c>
      <c r="J9" s="83">
        <f>D9/0.65</f>
        <v>0.3846153846153846</v>
      </c>
    </row>
    <row r="10" spans="2:6" ht="12.75">
      <c r="B10" s="24" t="s">
        <v>9</v>
      </c>
      <c r="C10" s="171">
        <v>0</v>
      </c>
      <c r="D10" s="172">
        <f>1-(D8+D9)</f>
        <v>0.35</v>
      </c>
      <c r="E10" s="12">
        <f>C10*D10</f>
        <v>0</v>
      </c>
      <c r="F10" s="40" t="s">
        <v>3</v>
      </c>
    </row>
    <row r="11" spans="2:6" ht="12.75">
      <c r="B11" s="24"/>
      <c r="C11" s="12"/>
      <c r="D11" s="34"/>
      <c r="E11" s="12"/>
      <c r="F11" s="40"/>
    </row>
    <row r="12" spans="2:6" ht="12.75">
      <c r="B12" s="167" t="s">
        <v>11</v>
      </c>
      <c r="C12" s="168"/>
      <c r="D12" s="169"/>
      <c r="E12" s="168">
        <f>SUM(E8:E10)</f>
        <v>17750000</v>
      </c>
      <c r="F12" s="170">
        <f>SUM(F8:F10)</f>
        <v>27307692.307692304</v>
      </c>
    </row>
    <row r="13" spans="2:6" ht="12.75">
      <c r="B13" s="167" t="s">
        <v>12</v>
      </c>
      <c r="C13" s="168"/>
      <c r="D13" s="169"/>
      <c r="E13" s="168">
        <f>(($C8-E12)^2*$D8+($C9-E12)^2*$D9+($C10-E12)^2*$D10)^0.5</f>
        <v>15204851.19953497</v>
      </c>
      <c r="F13" s="170">
        <f>(($C8-F12)^2*$D8/(1-$D10)+($C9-F12)^2*$D9/(1-$D10))^0.5</f>
        <v>9730085.108210398</v>
      </c>
    </row>
    <row r="14" spans="2:6" ht="13.5" thickBot="1">
      <c r="B14" s="42"/>
      <c r="C14" s="23"/>
      <c r="D14" s="23"/>
      <c r="E14" s="23"/>
      <c r="F14" s="43"/>
    </row>
    <row r="15" spans="2:6" ht="12.75">
      <c r="B15" s="39" t="s">
        <v>19</v>
      </c>
      <c r="C15" s="21"/>
      <c r="D15" s="21"/>
      <c r="E15" s="21"/>
      <c r="F15" s="22"/>
    </row>
    <row r="16" spans="2:8" ht="12.75">
      <c r="B16" s="24" t="s">
        <v>26</v>
      </c>
      <c r="C16" s="6"/>
      <c r="D16" s="6"/>
      <c r="E16" s="173">
        <v>2000000</v>
      </c>
      <c r="F16" s="175">
        <v>3000000</v>
      </c>
      <c r="H16" s="85"/>
    </row>
    <row r="17" spans="2:8" ht="12.75">
      <c r="B17" s="24" t="s">
        <v>27</v>
      </c>
      <c r="C17" s="6"/>
      <c r="D17" s="6"/>
      <c r="E17" s="122">
        <v>1</v>
      </c>
      <c r="F17" s="123">
        <v>0.5</v>
      </c>
      <c r="H17" s="85"/>
    </row>
    <row r="18" spans="2:8" ht="6" customHeight="1">
      <c r="B18" s="176"/>
      <c r="C18" s="177"/>
      <c r="D18" s="177"/>
      <c r="E18" s="177"/>
      <c r="F18" s="178"/>
      <c r="H18" s="85"/>
    </row>
    <row r="19" spans="2:6" ht="12.75">
      <c r="B19" s="176" t="s">
        <v>97</v>
      </c>
      <c r="C19" s="179">
        <f>$E$16*$E$17+$F$16*$F$17</f>
        <v>3500000</v>
      </c>
      <c r="D19" s="177"/>
      <c r="E19" s="177"/>
      <c r="F19" s="178"/>
    </row>
    <row r="20" spans="2:10" ht="12.75">
      <c r="B20" s="176" t="s">
        <v>99</v>
      </c>
      <c r="C20" s="180">
        <f>$E$16*$E$17+$F$16*$F$17/(1+'Table 13.6'!E5)^E17</f>
        <v>3442307.692307692</v>
      </c>
      <c r="D20" s="177"/>
      <c r="E20" s="177"/>
      <c r="F20" s="178"/>
      <c r="I20" s="120"/>
      <c r="J20" s="86"/>
    </row>
    <row r="21" spans="2:6" ht="12.75">
      <c r="B21" s="176" t="s">
        <v>98</v>
      </c>
      <c r="C21" s="179">
        <f>$E$16*$E$17+$F$16*$F$17*(1-$D$10)/(1+'Table 13.6'!E5)^E17</f>
        <v>2937500</v>
      </c>
      <c r="D21" s="177"/>
      <c r="E21" s="177"/>
      <c r="F21" s="178"/>
    </row>
    <row r="22" spans="2:6" ht="6" customHeight="1" thickBot="1">
      <c r="B22" s="181"/>
      <c r="C22" s="182"/>
      <c r="D22" s="183"/>
      <c r="E22" s="183"/>
      <c r="F22" s="184"/>
    </row>
    <row r="23" s="155" customFormat="1" ht="12.75"/>
    <row r="24" s="155" customFormat="1" ht="12.75">
      <c r="B24" s="154" t="s">
        <v>87</v>
      </c>
    </row>
    <row r="25" spans="2:6" s="156" customFormat="1" ht="18.75" thickBot="1">
      <c r="B25" s="283" t="s">
        <v>74</v>
      </c>
      <c r="C25" s="283"/>
      <c r="D25" s="283"/>
      <c r="E25" s="283"/>
      <c r="F25" s="283"/>
    </row>
    <row r="26" spans="2:41" s="1" customFormat="1" ht="15.75" customHeight="1">
      <c r="B26" s="157"/>
      <c r="C26" s="158" t="s">
        <v>118</v>
      </c>
      <c r="D26" s="158" t="s">
        <v>119</v>
      </c>
      <c r="E26" s="158" t="s">
        <v>120</v>
      </c>
      <c r="F26" s="159" t="s">
        <v>120</v>
      </c>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row>
    <row r="27" spans="2:41" s="1" customFormat="1" ht="15.75" customHeight="1" thickBot="1">
      <c r="B27" s="160"/>
      <c r="C27" s="161" t="s">
        <v>114</v>
      </c>
      <c r="D27" s="161" t="s">
        <v>115</v>
      </c>
      <c r="E27" s="161" t="s">
        <v>116</v>
      </c>
      <c r="F27" s="162" t="s">
        <v>117</v>
      </c>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row>
    <row r="28" spans="2:6" ht="12.75">
      <c r="B28" s="20"/>
      <c r="C28" s="21"/>
      <c r="D28" s="21"/>
      <c r="E28" s="21"/>
      <c r="F28" s="22"/>
    </row>
    <row r="29" spans="2:6" ht="12.75">
      <c r="B29" s="14" t="s">
        <v>6</v>
      </c>
      <c r="C29" s="27" t="s">
        <v>3</v>
      </c>
      <c r="D29" s="6"/>
      <c r="E29" s="6"/>
      <c r="F29" s="7"/>
    </row>
    <row r="30" spans="2:10" ht="12.75">
      <c r="B30" s="82" t="s">
        <v>121</v>
      </c>
      <c r="C30" s="171">
        <v>28000000</v>
      </c>
      <c r="D30" s="174">
        <f>0.8*D8</f>
        <v>0.32000000000000006</v>
      </c>
      <c r="E30" s="12">
        <f>C30*D30</f>
        <v>8960000.000000002</v>
      </c>
      <c r="F30" s="40">
        <f>C30*D30/(1-D$32)</f>
        <v>17230769.230769232</v>
      </c>
      <c r="J30" s="87"/>
    </row>
    <row r="31" spans="2:10" ht="12.75">
      <c r="B31" s="82" t="s">
        <v>122</v>
      </c>
      <c r="C31" s="171">
        <f>C9*0.9</f>
        <v>13500000</v>
      </c>
      <c r="D31" s="174">
        <f>0.8*D9</f>
        <v>0.2</v>
      </c>
      <c r="E31" s="12">
        <f>C31*D31</f>
        <v>2700000</v>
      </c>
      <c r="F31" s="40">
        <f>C31*D31/(1-D$32)</f>
        <v>5192307.692307692</v>
      </c>
      <c r="J31" s="87"/>
    </row>
    <row r="32" spans="2:6" ht="12.75">
      <c r="B32" s="24" t="s">
        <v>9</v>
      </c>
      <c r="C32" s="171">
        <f>C10*0.9</f>
        <v>0</v>
      </c>
      <c r="D32" s="172">
        <f>1-(D30+D31)</f>
        <v>0.48</v>
      </c>
      <c r="E32" s="12">
        <f>C32*D32</f>
        <v>0</v>
      </c>
      <c r="F32" s="40" t="s">
        <v>3</v>
      </c>
    </row>
    <row r="33" spans="2:6" ht="12.75">
      <c r="B33" s="24"/>
      <c r="C33" s="12"/>
      <c r="D33" s="34"/>
      <c r="E33" s="12"/>
      <c r="F33" s="40"/>
    </row>
    <row r="34" spans="2:6" ht="12.75">
      <c r="B34" s="167" t="s">
        <v>11</v>
      </c>
      <c r="C34" s="168"/>
      <c r="D34" s="169"/>
      <c r="E34" s="168">
        <f>SUM(E30:E32)</f>
        <v>11660000.000000002</v>
      </c>
      <c r="F34" s="170">
        <f>SUM(F30:F32)</f>
        <v>22423076.923076924</v>
      </c>
    </row>
    <row r="35" spans="2:6" ht="12.75">
      <c r="B35" s="167" t="s">
        <v>12</v>
      </c>
      <c r="C35" s="168"/>
      <c r="D35" s="169"/>
      <c r="E35" s="168">
        <f>(+($C30-E34)^2*$D30+($C31-E34)^2*$D31+($C32-E34)^2*$D32)^0.5</f>
        <v>12303430.415944979</v>
      </c>
      <c r="F35" s="170">
        <f>(($C30-F34)^2*$D30/(1-$D32)+($C31-F34)^2*$D31/(1-$D32))^0.5</f>
        <v>7054311.703452539</v>
      </c>
    </row>
    <row r="36" spans="2:6" ht="13.5" thickBot="1">
      <c r="B36" s="42"/>
      <c r="C36" s="23"/>
      <c r="D36" s="23"/>
      <c r="E36" s="23"/>
      <c r="F36" s="43"/>
    </row>
    <row r="37" spans="2:6" ht="13.5" thickBot="1">
      <c r="B37" s="39" t="s">
        <v>19</v>
      </c>
      <c r="C37" s="21"/>
      <c r="D37" s="21"/>
      <c r="E37" s="21"/>
      <c r="F37" s="22"/>
    </row>
    <row r="38" spans="2:8" ht="12.75">
      <c r="B38" s="24" t="s">
        <v>26</v>
      </c>
      <c r="C38" s="6"/>
      <c r="D38" s="6"/>
      <c r="E38" s="163">
        <v>1800000</v>
      </c>
      <c r="F38" s="164">
        <v>2500000</v>
      </c>
      <c r="H38" s="85"/>
    </row>
    <row r="39" spans="2:8" ht="13.5" thickBot="1">
      <c r="B39" s="24" t="s">
        <v>27</v>
      </c>
      <c r="C39" s="6"/>
      <c r="D39" s="6"/>
      <c r="E39" s="165">
        <v>1.25</v>
      </c>
      <c r="F39" s="166">
        <v>1</v>
      </c>
      <c r="H39" s="85"/>
    </row>
    <row r="40" spans="2:6" ht="6" customHeight="1">
      <c r="B40" s="4"/>
      <c r="C40" s="6"/>
      <c r="D40" s="6"/>
      <c r="E40" s="6"/>
      <c r="F40" s="7"/>
    </row>
    <row r="41" spans="2:6" ht="12.75">
      <c r="B41" s="4" t="s">
        <v>97</v>
      </c>
      <c r="C41" s="13">
        <f>$E$38*$E$39+$F$38*$F$39</f>
        <v>4750000</v>
      </c>
      <c r="D41" s="6"/>
      <c r="E41" s="6"/>
      <c r="F41" s="7"/>
    </row>
    <row r="42" spans="2:6" ht="12.75">
      <c r="B42" s="4" t="s">
        <v>99</v>
      </c>
      <c r="C42" s="13">
        <f>$E$38*$E$39+$F$38*$F$39/(1+'Table 13.6'!E5)^E39</f>
        <v>4630391.191688859</v>
      </c>
      <c r="D42" s="6"/>
      <c r="E42" s="6"/>
      <c r="F42" s="7"/>
    </row>
    <row r="43" spans="2:6" ht="12.75">
      <c r="B43" s="4" t="s">
        <v>98</v>
      </c>
      <c r="C43" s="13">
        <f>$E$38*$E$39+$F$38*$F$39*(1-$D$32)/(1+'Table 13.6'!E5)^E39</f>
        <v>3487803.4196782066</v>
      </c>
      <c r="D43" s="6"/>
      <c r="E43" s="6"/>
      <c r="F43" s="7"/>
    </row>
    <row r="44" spans="2:6" ht="6" customHeight="1" thickBot="1">
      <c r="B44" s="8"/>
      <c r="C44" s="9"/>
      <c r="D44" s="9"/>
      <c r="E44" s="9"/>
      <c r="F44" s="10"/>
    </row>
    <row r="45" spans="2:6" ht="12.75">
      <c r="B45" s="29"/>
      <c r="C45" s="29"/>
      <c r="D45" s="29"/>
      <c r="E45" s="29"/>
      <c r="F45" s="29"/>
    </row>
    <row r="46" spans="2:6" ht="68.25" customHeight="1">
      <c r="B46" s="284"/>
      <c r="C46" s="285"/>
      <c r="D46" s="285"/>
      <c r="E46" s="285"/>
      <c r="F46" s="285"/>
    </row>
    <row r="47" s="83" customFormat="1" ht="12.75"/>
    <row r="48" s="83" customFormat="1" ht="12.75"/>
    <row r="49" s="83" customFormat="1" ht="12.75"/>
    <row r="50" s="83" customFormat="1" ht="12.75"/>
    <row r="51" s="83" customFormat="1" ht="12.75"/>
    <row r="52" s="83" customFormat="1" ht="12.75"/>
    <row r="53" s="83" customFormat="1" ht="12.75"/>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sheetData>
  <sheetProtection sheet="1" objects="1" scenarios="1"/>
  <mergeCells count="3">
    <mergeCell ref="B3:F3"/>
    <mergeCell ref="B25:F25"/>
    <mergeCell ref="B46:F46"/>
  </mergeCells>
  <printOptions/>
  <pageMargins left="0.75" right="0.75" top="1" bottom="1" header="0.5" footer="0.5"/>
  <pageSetup fitToHeight="1" fitToWidth="1" horizontalDpi="400" verticalDpi="400" orientation="landscape" scale="70"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dimension ref="A1:AN213"/>
  <sheetViews>
    <sheetView zoomScalePageLayoutView="0" workbookViewId="0" topLeftCell="A1">
      <selection activeCell="D34" sqref="D34"/>
    </sheetView>
  </sheetViews>
  <sheetFormatPr defaultColWidth="9.140625" defaultRowHeight="12.75"/>
  <cols>
    <col min="1" max="1" width="3.7109375" style="0" customWidth="1"/>
    <col min="2" max="2" width="45.28125" style="1" customWidth="1"/>
    <col min="3" max="3" width="3.7109375" style="0" customWidth="1"/>
    <col min="4" max="4" width="20.28125" style="0" bestFit="1" customWidth="1"/>
    <col min="5" max="5" width="3.7109375" style="0" customWidth="1"/>
    <col min="6" max="6" width="15.28125" style="0" bestFit="1" customWidth="1"/>
    <col min="7" max="7" width="3.7109375" style="0" customWidth="1"/>
    <col min="8" max="8" width="9.140625" style="83" customWidth="1"/>
    <col min="9" max="9" width="11.421875" style="83" bestFit="1" customWidth="1"/>
    <col min="10" max="10" width="9.140625" style="83" customWidth="1"/>
    <col min="11" max="11" width="11.140625" style="83" bestFit="1" customWidth="1"/>
    <col min="12" max="40" width="9.140625" style="83" customWidth="1"/>
  </cols>
  <sheetData>
    <row r="1" spans="1:7" ht="18.75" thickBot="1">
      <c r="A1" s="349" t="s">
        <v>132</v>
      </c>
      <c r="B1" s="350"/>
      <c r="C1" s="350"/>
      <c r="D1" s="350"/>
      <c r="E1" s="350"/>
      <c r="F1" s="351"/>
      <c r="G1" s="352"/>
    </row>
    <row r="2" spans="1:40" s="65" customFormat="1" ht="26.25" thickBot="1">
      <c r="A2" s="112"/>
      <c r="B2" s="113" t="s">
        <v>3</v>
      </c>
      <c r="C2" s="114"/>
      <c r="D2" s="115" t="s">
        <v>66</v>
      </c>
      <c r="E2" s="115"/>
      <c r="F2" s="115" t="s">
        <v>67</v>
      </c>
      <c r="G2" s="116"/>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row>
    <row r="3" spans="1:7" ht="12.75">
      <c r="A3" s="341" t="s">
        <v>24</v>
      </c>
      <c r="B3" s="342"/>
      <c r="C3" s="342"/>
      <c r="D3" s="342"/>
      <c r="E3" s="342"/>
      <c r="F3" s="343"/>
      <c r="G3" s="344"/>
    </row>
    <row r="4" spans="1:7" ht="6" customHeight="1" thickBot="1">
      <c r="A4" s="4"/>
      <c r="B4" s="11"/>
      <c r="C4" s="6"/>
      <c r="D4" s="6"/>
      <c r="E4" s="6"/>
      <c r="F4" s="6"/>
      <c r="G4" s="7"/>
    </row>
    <row r="5" spans="1:7" ht="12.75">
      <c r="A5" s="4"/>
      <c r="B5" s="11" t="s">
        <v>20</v>
      </c>
      <c r="C5" s="6"/>
      <c r="D5" s="99">
        <v>0.04</v>
      </c>
      <c r="E5" s="6"/>
      <c r="F5" s="99">
        <v>0.04</v>
      </c>
      <c r="G5" s="7"/>
    </row>
    <row r="6" spans="1:7" ht="12.75">
      <c r="A6" s="4"/>
      <c r="B6" s="11" t="s">
        <v>21</v>
      </c>
      <c r="C6" s="6"/>
      <c r="D6" s="100">
        <v>0.1</v>
      </c>
      <c r="E6" s="6"/>
      <c r="F6" s="100">
        <v>0.1</v>
      </c>
      <c r="G6" s="7"/>
    </row>
    <row r="7" spans="1:7" ht="12.75">
      <c r="A7" s="4"/>
      <c r="B7" s="11" t="s">
        <v>22</v>
      </c>
      <c r="C7" s="6"/>
      <c r="D7" s="100">
        <v>0.2</v>
      </c>
      <c r="E7" s="6"/>
      <c r="F7" s="100">
        <v>0.2</v>
      </c>
      <c r="G7" s="7"/>
    </row>
    <row r="8" spans="1:7" ht="13.5" customHeight="1">
      <c r="A8" s="4"/>
      <c r="B8" s="11" t="s">
        <v>41</v>
      </c>
      <c r="C8" s="6"/>
      <c r="D8" s="100">
        <v>0.025</v>
      </c>
      <c r="E8" s="6"/>
      <c r="F8" s="100">
        <v>0.025</v>
      </c>
      <c r="G8" s="7"/>
    </row>
    <row r="9" spans="1:7" ht="13.5" customHeight="1">
      <c r="A9" s="4"/>
      <c r="B9" s="11" t="s">
        <v>72</v>
      </c>
      <c r="C9" s="6"/>
      <c r="D9" s="100">
        <v>0.2</v>
      </c>
      <c r="E9" s="6"/>
      <c r="F9" s="100">
        <v>0.2</v>
      </c>
      <c r="G9" s="7"/>
    </row>
    <row r="10" spans="1:7" ht="13.5" thickBot="1">
      <c r="A10" s="4"/>
      <c r="B10" s="11" t="s">
        <v>23</v>
      </c>
      <c r="C10" s="6"/>
      <c r="D10" s="101">
        <v>0.25</v>
      </c>
      <c r="E10" s="6"/>
      <c r="F10" s="101">
        <v>0.25</v>
      </c>
      <c r="G10" s="7"/>
    </row>
    <row r="11" spans="1:7" ht="6" customHeight="1" thickBot="1">
      <c r="A11" s="8"/>
      <c r="B11" s="18"/>
      <c r="C11" s="9"/>
      <c r="D11" s="9"/>
      <c r="E11" s="9"/>
      <c r="F11" s="9"/>
      <c r="G11" s="10"/>
    </row>
    <row r="12" spans="1:7" ht="12.75">
      <c r="A12" s="341" t="s">
        <v>77</v>
      </c>
      <c r="B12" s="342"/>
      <c r="C12" s="342"/>
      <c r="D12" s="342"/>
      <c r="E12" s="342"/>
      <c r="F12" s="343"/>
      <c r="G12" s="344"/>
    </row>
    <row r="13" spans="1:7" ht="6" customHeight="1" thickBot="1">
      <c r="A13" s="60"/>
      <c r="B13" s="61"/>
      <c r="C13" s="61"/>
      <c r="D13" s="62"/>
      <c r="E13" s="61"/>
      <c r="F13" s="63"/>
      <c r="G13" s="64"/>
    </row>
    <row r="14" spans="1:7" ht="13.5" thickBot="1">
      <c r="A14" s="4"/>
      <c r="B14" s="11" t="s">
        <v>78</v>
      </c>
      <c r="C14" s="6"/>
      <c r="D14" s="102">
        <v>3</v>
      </c>
      <c r="E14" s="6"/>
      <c r="F14" s="102">
        <v>4</v>
      </c>
      <c r="G14" s="7"/>
    </row>
    <row r="15" spans="1:7" ht="6" customHeight="1" thickBot="1">
      <c r="A15" s="8"/>
      <c r="B15" s="18"/>
      <c r="C15" s="9"/>
      <c r="D15" s="19"/>
      <c r="E15" s="9"/>
      <c r="F15" s="19"/>
      <c r="G15" s="10"/>
    </row>
    <row r="16" spans="1:7" ht="12.75">
      <c r="A16" s="341" t="s">
        <v>80</v>
      </c>
      <c r="B16" s="342"/>
      <c r="C16" s="342"/>
      <c r="D16" s="342"/>
      <c r="E16" s="342"/>
      <c r="F16" s="343"/>
      <c r="G16" s="344"/>
    </row>
    <row r="17" spans="1:7" ht="12.75" customHeight="1">
      <c r="A17" s="4"/>
      <c r="B17" s="11" t="s">
        <v>108</v>
      </c>
      <c r="C17" s="6"/>
      <c r="D17" s="45">
        <f>'Backup for 13-x'!D10</f>
        <v>17750000</v>
      </c>
      <c r="E17" s="6"/>
      <c r="F17" s="45">
        <f>'Backup for 13-x'!D31</f>
        <v>11660000.000000002</v>
      </c>
      <c r="G17" s="7"/>
    </row>
    <row r="18" spans="1:7" ht="12.75" customHeight="1">
      <c r="A18" s="4"/>
      <c r="B18" s="11" t="s">
        <v>109</v>
      </c>
      <c r="C18" s="6"/>
      <c r="D18" s="45">
        <f>'Backup for 13-x'!D11</f>
        <v>15204851.19953497</v>
      </c>
      <c r="E18" s="6"/>
      <c r="F18" s="45">
        <f>'Backup for 13-x'!D32</f>
        <v>12303430.415944979</v>
      </c>
      <c r="G18" s="7"/>
    </row>
    <row r="19" spans="1:7" ht="12.75" customHeight="1">
      <c r="A19" s="4"/>
      <c r="B19" s="17" t="s">
        <v>129</v>
      </c>
      <c r="C19" s="6"/>
      <c r="D19" s="117">
        <f>(1-D9)*(D17-D18*D$10*((1+D$6)^(D$14)-(1+D$5)^(D$14))/((D$7^2)*(D$14))^0.5)/(1+D$5+D$8)^(D$14)</f>
        <v>10257406.209636372</v>
      </c>
      <c r="E19" s="118"/>
      <c r="F19" s="117">
        <f>(1-F9)*(F17-F18*F$10*((1+F$6)^(F$14)-(1+F$5)^(F$14))/((F$7^2)*(F$14))^0.5)/(1+F$5+F$8)^(F$14)</f>
        <v>5843845.394855354</v>
      </c>
      <c r="G19" s="7"/>
    </row>
    <row r="20" spans="1:7" ht="12.75" customHeight="1">
      <c r="A20" s="4"/>
      <c r="B20" s="17" t="s">
        <v>130</v>
      </c>
      <c r="C20" s="6"/>
      <c r="D20" s="117">
        <f>'Backup for 13-x'!B19+'New Figure 13-x - Not used'!D14*100000</f>
        <v>3237500</v>
      </c>
      <c r="E20" s="118"/>
      <c r="F20" s="117">
        <f>'Backup for 13-x'!B40+'New Figure 13-x - Not used'!F14*100000</f>
        <v>3887803.4196782066</v>
      </c>
      <c r="G20" s="7"/>
    </row>
    <row r="21" spans="1:7" ht="12.75" customHeight="1">
      <c r="A21" s="4"/>
      <c r="B21" s="17" t="s">
        <v>131</v>
      </c>
      <c r="C21" s="6"/>
      <c r="D21" s="117">
        <f>D19-D20</f>
        <v>7019906.209636372</v>
      </c>
      <c r="E21" s="118"/>
      <c r="F21" s="117">
        <f>F19-F20</f>
        <v>1956041.9751771474</v>
      </c>
      <c r="G21" s="7"/>
    </row>
    <row r="22" spans="1:7" ht="5.25" customHeight="1" thickBot="1">
      <c r="A22" s="8"/>
      <c r="B22" s="18"/>
      <c r="C22" s="9"/>
      <c r="D22" s="9"/>
      <c r="E22" s="9"/>
      <c r="F22" s="9"/>
      <c r="G22" s="10"/>
    </row>
    <row r="23" spans="1:7" ht="18.75" thickBot="1">
      <c r="A23" s="346" t="s">
        <v>133</v>
      </c>
      <c r="B23" s="347"/>
      <c r="C23" s="347"/>
      <c r="D23" s="347"/>
      <c r="E23" s="347"/>
      <c r="F23" s="347"/>
      <c r="G23" s="348"/>
    </row>
    <row r="24" spans="1:7" ht="12.75">
      <c r="A24" s="341" t="s">
        <v>83</v>
      </c>
      <c r="B24" s="342"/>
      <c r="C24" s="342"/>
      <c r="D24" s="342"/>
      <c r="E24" s="342"/>
      <c r="F24" s="343"/>
      <c r="G24" s="344"/>
    </row>
    <row r="25" spans="1:7" ht="6" customHeight="1">
      <c r="A25" s="4"/>
      <c r="B25" s="11"/>
      <c r="C25" s="6"/>
      <c r="D25" s="6"/>
      <c r="E25" s="6"/>
      <c r="F25" s="6"/>
      <c r="G25" s="7"/>
    </row>
    <row r="26" spans="1:7" ht="12.75" customHeight="1">
      <c r="A26" s="4"/>
      <c r="B26" s="119" t="s">
        <v>71</v>
      </c>
      <c r="C26" s="5"/>
      <c r="D26" s="117">
        <f>2000000-0+D21</f>
        <v>9019906.209636372</v>
      </c>
      <c r="E26" s="118"/>
      <c r="F26" s="117">
        <f>2000000-0+F21</f>
        <v>3956041.9751771474</v>
      </c>
      <c r="G26" s="7"/>
    </row>
    <row r="27" spans="1:7" ht="6" customHeight="1" thickBot="1">
      <c r="A27" s="8"/>
      <c r="B27" s="18"/>
      <c r="C27" s="9"/>
      <c r="D27" s="9"/>
      <c r="E27" s="9"/>
      <c r="F27" s="9"/>
      <c r="G27" s="10"/>
    </row>
    <row r="28" spans="1:7" ht="6" customHeight="1">
      <c r="A28" s="345"/>
      <c r="B28" s="345"/>
      <c r="C28" s="345"/>
      <c r="D28" s="345"/>
      <c r="E28" s="345"/>
      <c r="F28" s="345"/>
      <c r="G28" s="345"/>
    </row>
    <row r="29" spans="1:7" ht="51.75" customHeight="1">
      <c r="A29" s="340" t="s">
        <v>110</v>
      </c>
      <c r="B29" s="340"/>
      <c r="C29" s="340"/>
      <c r="D29" s="340"/>
      <c r="E29" s="340"/>
      <c r="F29" s="340"/>
      <c r="G29" s="340"/>
    </row>
    <row r="30" s="83" customFormat="1" ht="12.75">
      <c r="B30" s="84"/>
    </row>
    <row r="31" s="83" customFormat="1" ht="12.75">
      <c r="B31" s="84"/>
    </row>
    <row r="32" s="83" customFormat="1" ht="12.75">
      <c r="B32" s="84"/>
    </row>
    <row r="33" s="83" customFormat="1" ht="12.75">
      <c r="B33" s="84"/>
    </row>
    <row r="34" s="83" customFormat="1" ht="12.75">
      <c r="B34" s="84"/>
    </row>
    <row r="35" s="83" customFormat="1" ht="12.75">
      <c r="B35" s="84"/>
    </row>
    <row r="36" s="83" customFormat="1" ht="12.75">
      <c r="B36" s="84"/>
    </row>
    <row r="37" s="83" customFormat="1" ht="12.75">
      <c r="B37" s="84"/>
    </row>
    <row r="38" s="83" customFormat="1" ht="12.75">
      <c r="B38" s="84"/>
    </row>
    <row r="39" s="83" customFormat="1" ht="12.75">
      <c r="B39" s="84"/>
    </row>
    <row r="40" s="83" customFormat="1" ht="12.75">
      <c r="B40" s="84"/>
    </row>
    <row r="41" s="83" customFormat="1" ht="12.75">
      <c r="B41" s="84"/>
    </row>
    <row r="42" s="83" customFormat="1" ht="12.75">
      <c r="B42" s="84"/>
    </row>
    <row r="43" s="83" customFormat="1" ht="12.75">
      <c r="B43" s="84"/>
    </row>
    <row r="44" s="83" customFormat="1" ht="12.75">
      <c r="B44" s="84"/>
    </row>
    <row r="45" s="83" customFormat="1" ht="12.75">
      <c r="B45" s="84"/>
    </row>
    <row r="46" s="83" customFormat="1" ht="12.75">
      <c r="B46" s="84"/>
    </row>
    <row r="47" s="83" customFormat="1" ht="12.75">
      <c r="B47" s="84"/>
    </row>
    <row r="48" s="83" customFormat="1" ht="12.75">
      <c r="B48" s="84"/>
    </row>
    <row r="49" s="83" customFormat="1" ht="12.75">
      <c r="B49" s="84"/>
    </row>
    <row r="50" s="83" customFormat="1" ht="12.75">
      <c r="B50" s="84"/>
    </row>
    <row r="51" s="83" customFormat="1" ht="12.75">
      <c r="B51" s="84"/>
    </row>
    <row r="52" s="83" customFormat="1" ht="12.75">
      <c r="B52" s="84"/>
    </row>
    <row r="53" s="83" customFormat="1" ht="12.75">
      <c r="B53" s="84"/>
    </row>
    <row r="54" s="83" customFormat="1" ht="12.75">
      <c r="B54" s="84"/>
    </row>
    <row r="55" s="83" customFormat="1" ht="12.75">
      <c r="B55" s="84"/>
    </row>
    <row r="56" s="83" customFormat="1" ht="12.75">
      <c r="B56" s="84"/>
    </row>
    <row r="57" s="83" customFormat="1" ht="12.75">
      <c r="B57" s="84"/>
    </row>
    <row r="58" s="83" customFormat="1" ht="12.75">
      <c r="B58" s="84"/>
    </row>
    <row r="59" s="83" customFormat="1" ht="12.75">
      <c r="B59" s="84"/>
    </row>
    <row r="60" s="83" customFormat="1" ht="12.75">
      <c r="B60" s="84"/>
    </row>
    <row r="61" s="83" customFormat="1" ht="12.75">
      <c r="B61" s="84"/>
    </row>
    <row r="62" s="83" customFormat="1" ht="12.75">
      <c r="B62" s="84"/>
    </row>
    <row r="63" s="83" customFormat="1" ht="12.75">
      <c r="B63" s="84"/>
    </row>
    <row r="64" s="83" customFormat="1" ht="12.75">
      <c r="B64" s="84"/>
    </row>
    <row r="65" s="83" customFormat="1" ht="12.75">
      <c r="B65" s="84"/>
    </row>
    <row r="66" s="83" customFormat="1" ht="12.75">
      <c r="B66" s="84"/>
    </row>
    <row r="67" s="83" customFormat="1" ht="12.75">
      <c r="B67" s="84"/>
    </row>
    <row r="68" s="83" customFormat="1" ht="12.75">
      <c r="B68" s="84"/>
    </row>
    <row r="69" s="83" customFormat="1" ht="12.75">
      <c r="B69" s="84"/>
    </row>
    <row r="70" s="83" customFormat="1" ht="12.75">
      <c r="B70" s="84"/>
    </row>
    <row r="71" s="83" customFormat="1" ht="12.75">
      <c r="B71" s="84"/>
    </row>
    <row r="72" s="83" customFormat="1" ht="12.75">
      <c r="B72" s="84"/>
    </row>
    <row r="73" s="83" customFormat="1" ht="12.75">
      <c r="B73" s="84"/>
    </row>
    <row r="74" s="83" customFormat="1" ht="12.75">
      <c r="B74" s="84"/>
    </row>
    <row r="75" s="83" customFormat="1" ht="12.75">
      <c r="B75" s="84"/>
    </row>
    <row r="76" s="83" customFormat="1" ht="12.75">
      <c r="B76" s="84"/>
    </row>
    <row r="77" s="83" customFormat="1" ht="12.75">
      <c r="B77" s="84"/>
    </row>
    <row r="78" s="83" customFormat="1" ht="12.75">
      <c r="B78" s="84"/>
    </row>
    <row r="79" s="83" customFormat="1" ht="12.75">
      <c r="B79" s="84"/>
    </row>
    <row r="80" s="83" customFormat="1" ht="12.75">
      <c r="B80" s="84"/>
    </row>
    <row r="81" s="83" customFormat="1" ht="12.75">
      <c r="B81" s="84"/>
    </row>
    <row r="82" s="83" customFormat="1" ht="12.75">
      <c r="B82" s="84"/>
    </row>
    <row r="83" s="83" customFormat="1" ht="12.75">
      <c r="B83" s="84"/>
    </row>
    <row r="84" s="83" customFormat="1" ht="12.75">
      <c r="B84" s="84"/>
    </row>
    <row r="85" s="83" customFormat="1" ht="12.75">
      <c r="B85" s="84"/>
    </row>
    <row r="86" s="83" customFormat="1" ht="12.75">
      <c r="B86" s="84"/>
    </row>
    <row r="87" s="83" customFormat="1" ht="12.75">
      <c r="B87" s="84"/>
    </row>
    <row r="88" s="83" customFormat="1" ht="12.75">
      <c r="B88" s="84"/>
    </row>
    <row r="89" s="83" customFormat="1" ht="12.75">
      <c r="B89" s="84"/>
    </row>
    <row r="90" s="83" customFormat="1" ht="12.75">
      <c r="B90" s="84"/>
    </row>
    <row r="91" s="83" customFormat="1" ht="12.75">
      <c r="B91" s="84"/>
    </row>
    <row r="92" s="83" customFormat="1" ht="12.75">
      <c r="B92" s="84"/>
    </row>
    <row r="93" s="83" customFormat="1" ht="12.75">
      <c r="B93" s="84"/>
    </row>
    <row r="94" s="83" customFormat="1" ht="12.75">
      <c r="B94" s="84"/>
    </row>
    <row r="95" s="83" customFormat="1" ht="12.75">
      <c r="B95" s="84"/>
    </row>
    <row r="96" s="83" customFormat="1" ht="12.75">
      <c r="B96" s="84"/>
    </row>
    <row r="97" s="83" customFormat="1" ht="12.75">
      <c r="B97" s="84"/>
    </row>
    <row r="98" s="83" customFormat="1" ht="12.75">
      <c r="B98" s="84"/>
    </row>
    <row r="99" s="83" customFormat="1" ht="12.75">
      <c r="B99" s="84"/>
    </row>
    <row r="100" s="83" customFormat="1" ht="12.75">
      <c r="B100" s="84"/>
    </row>
    <row r="101" s="83" customFormat="1" ht="12.75">
      <c r="B101" s="84"/>
    </row>
    <row r="102" s="83" customFormat="1" ht="12.75">
      <c r="B102" s="84"/>
    </row>
    <row r="103" s="83" customFormat="1" ht="12.75">
      <c r="B103" s="84"/>
    </row>
    <row r="104" s="83" customFormat="1" ht="12.75">
      <c r="B104" s="84"/>
    </row>
    <row r="105" s="83" customFormat="1" ht="12.75">
      <c r="B105" s="84"/>
    </row>
    <row r="106" s="83" customFormat="1" ht="12.75">
      <c r="B106" s="84"/>
    </row>
    <row r="107" s="83" customFormat="1" ht="12.75">
      <c r="B107" s="84"/>
    </row>
    <row r="108" s="83" customFormat="1" ht="12.75">
      <c r="B108" s="84"/>
    </row>
    <row r="109" s="83" customFormat="1" ht="12.75">
      <c r="B109" s="84"/>
    </row>
    <row r="110" s="83" customFormat="1" ht="12.75">
      <c r="B110" s="84"/>
    </row>
    <row r="111" s="83" customFormat="1" ht="12.75">
      <c r="B111" s="84"/>
    </row>
    <row r="112" s="83" customFormat="1" ht="12.75">
      <c r="B112" s="84"/>
    </row>
    <row r="113" s="83" customFormat="1" ht="12.75">
      <c r="B113" s="84"/>
    </row>
    <row r="114" s="83" customFormat="1" ht="12.75">
      <c r="B114" s="84"/>
    </row>
    <row r="115" s="83" customFormat="1" ht="12.75">
      <c r="B115" s="84"/>
    </row>
    <row r="116" s="83" customFormat="1" ht="12.75">
      <c r="B116" s="84"/>
    </row>
    <row r="117" s="83" customFormat="1" ht="12.75">
      <c r="B117" s="84"/>
    </row>
    <row r="118" s="83" customFormat="1" ht="12.75">
      <c r="B118" s="84"/>
    </row>
    <row r="119" s="83" customFormat="1" ht="12.75">
      <c r="B119" s="84"/>
    </row>
    <row r="120" s="83" customFormat="1" ht="12.75">
      <c r="B120" s="84"/>
    </row>
    <row r="121" s="83" customFormat="1" ht="12.75">
      <c r="B121" s="84"/>
    </row>
    <row r="122" s="83" customFormat="1" ht="12.75">
      <c r="B122" s="84"/>
    </row>
    <row r="123" s="83" customFormat="1" ht="12.75">
      <c r="B123" s="84"/>
    </row>
    <row r="124" s="83" customFormat="1" ht="12.75">
      <c r="B124" s="84"/>
    </row>
    <row r="125" s="83" customFormat="1" ht="12.75">
      <c r="B125" s="84"/>
    </row>
    <row r="126" s="83" customFormat="1" ht="12.75">
      <c r="B126" s="84"/>
    </row>
    <row r="127" s="83" customFormat="1" ht="12.75">
      <c r="B127" s="84"/>
    </row>
    <row r="128" s="83" customFormat="1" ht="12.75">
      <c r="B128" s="84"/>
    </row>
    <row r="129" s="83" customFormat="1" ht="12.75">
      <c r="B129" s="84"/>
    </row>
    <row r="130" s="83" customFormat="1" ht="12.75">
      <c r="B130" s="84"/>
    </row>
    <row r="131" s="83" customFormat="1" ht="12.75">
      <c r="B131" s="84"/>
    </row>
    <row r="132" s="83" customFormat="1" ht="12.75">
      <c r="B132" s="84"/>
    </row>
    <row r="133" s="83" customFormat="1" ht="12.75">
      <c r="B133" s="84"/>
    </row>
    <row r="134" s="83" customFormat="1" ht="12.75">
      <c r="B134" s="84"/>
    </row>
    <row r="135" s="83" customFormat="1" ht="12.75">
      <c r="B135" s="84"/>
    </row>
    <row r="136" s="83" customFormat="1" ht="12.75">
      <c r="B136" s="84"/>
    </row>
    <row r="137" s="83" customFormat="1" ht="12.75">
      <c r="B137" s="84"/>
    </row>
    <row r="138" s="83" customFormat="1" ht="12.75">
      <c r="B138" s="84"/>
    </row>
    <row r="139" s="83" customFormat="1" ht="12.75">
      <c r="B139" s="84"/>
    </row>
    <row r="140" s="83" customFormat="1" ht="12.75">
      <c r="B140" s="84"/>
    </row>
    <row r="141" s="83" customFormat="1" ht="12.75">
      <c r="B141" s="84"/>
    </row>
    <row r="142" s="83" customFormat="1" ht="12.75">
      <c r="B142" s="84"/>
    </row>
    <row r="143" s="83" customFormat="1" ht="12.75">
      <c r="B143" s="84"/>
    </row>
    <row r="144" s="83" customFormat="1" ht="12.75">
      <c r="B144" s="84"/>
    </row>
    <row r="145" s="83" customFormat="1" ht="12.75">
      <c r="B145" s="84"/>
    </row>
    <row r="146" s="83" customFormat="1" ht="12.75">
      <c r="B146" s="84"/>
    </row>
    <row r="147" s="83" customFormat="1" ht="12.75">
      <c r="B147" s="84"/>
    </row>
    <row r="148" s="83" customFormat="1" ht="12.75">
      <c r="B148" s="84"/>
    </row>
    <row r="149" s="83" customFormat="1" ht="12.75">
      <c r="B149" s="84"/>
    </row>
    <row r="150" s="83" customFormat="1" ht="12.75">
      <c r="B150" s="84"/>
    </row>
    <row r="151" s="83" customFormat="1" ht="12.75">
      <c r="B151" s="84"/>
    </row>
    <row r="152" s="83" customFormat="1" ht="12.75">
      <c r="B152" s="84"/>
    </row>
    <row r="153" s="83" customFormat="1" ht="12.75">
      <c r="B153" s="84"/>
    </row>
    <row r="154" s="83" customFormat="1" ht="12.75">
      <c r="B154" s="84"/>
    </row>
    <row r="155" s="83" customFormat="1" ht="12.75">
      <c r="B155" s="84"/>
    </row>
    <row r="156" s="83" customFormat="1" ht="12.75">
      <c r="B156" s="84"/>
    </row>
    <row r="157" s="83" customFormat="1" ht="12.75">
      <c r="B157" s="84"/>
    </row>
    <row r="158" s="83" customFormat="1" ht="12.75">
      <c r="B158" s="84"/>
    </row>
    <row r="159" s="83" customFormat="1" ht="12.75">
      <c r="B159" s="84"/>
    </row>
    <row r="160" s="83" customFormat="1" ht="12.75">
      <c r="B160" s="84"/>
    </row>
    <row r="161" s="83" customFormat="1" ht="12.75">
      <c r="B161" s="84"/>
    </row>
    <row r="162" s="83" customFormat="1" ht="12.75">
      <c r="B162" s="84"/>
    </row>
    <row r="163" s="83" customFormat="1" ht="12.75">
      <c r="B163" s="84"/>
    </row>
    <row r="164" s="83" customFormat="1" ht="12.75">
      <c r="B164" s="84"/>
    </row>
    <row r="165" s="83" customFormat="1" ht="12.75">
      <c r="B165" s="84"/>
    </row>
    <row r="166" s="83" customFormat="1" ht="12.75">
      <c r="B166" s="84"/>
    </row>
    <row r="167" s="83" customFormat="1" ht="12.75">
      <c r="B167" s="84"/>
    </row>
    <row r="168" s="83" customFormat="1" ht="12.75">
      <c r="B168" s="84"/>
    </row>
    <row r="169" s="83" customFormat="1" ht="12.75">
      <c r="B169" s="84"/>
    </row>
    <row r="170" s="83" customFormat="1" ht="12.75">
      <c r="B170" s="84"/>
    </row>
    <row r="171" s="83" customFormat="1" ht="12.75">
      <c r="B171" s="84"/>
    </row>
    <row r="172" s="83" customFormat="1" ht="12.75">
      <c r="B172" s="84"/>
    </row>
    <row r="173" s="83" customFormat="1" ht="12.75">
      <c r="B173" s="84"/>
    </row>
    <row r="174" s="83" customFormat="1" ht="12.75">
      <c r="B174" s="84"/>
    </row>
    <row r="175" s="83" customFormat="1" ht="12.75">
      <c r="B175" s="84"/>
    </row>
    <row r="176" s="83" customFormat="1" ht="12.75">
      <c r="B176" s="84"/>
    </row>
    <row r="177" s="83" customFormat="1" ht="12.75">
      <c r="B177" s="84"/>
    </row>
    <row r="178" s="83" customFormat="1" ht="12.75">
      <c r="B178" s="84"/>
    </row>
    <row r="179" s="83" customFormat="1" ht="12.75">
      <c r="B179" s="84"/>
    </row>
    <row r="180" s="83" customFormat="1" ht="12.75">
      <c r="B180" s="84"/>
    </row>
    <row r="181" s="83" customFormat="1" ht="12.75">
      <c r="B181" s="84"/>
    </row>
    <row r="182" s="83" customFormat="1" ht="12.75">
      <c r="B182" s="84"/>
    </row>
    <row r="183" s="83" customFormat="1" ht="12.75">
      <c r="B183" s="84"/>
    </row>
    <row r="184" s="83" customFormat="1" ht="12.75">
      <c r="B184" s="84"/>
    </row>
    <row r="185" s="83" customFormat="1" ht="12.75">
      <c r="B185" s="84"/>
    </row>
    <row r="186" s="83" customFormat="1" ht="12.75">
      <c r="B186" s="84"/>
    </row>
    <row r="187" s="83" customFormat="1" ht="12.75">
      <c r="B187" s="84"/>
    </row>
    <row r="188" s="83" customFormat="1" ht="12.75">
      <c r="B188" s="84"/>
    </row>
    <row r="189" s="83" customFormat="1" ht="12.75">
      <c r="B189" s="84"/>
    </row>
    <row r="190" s="83" customFormat="1" ht="12.75">
      <c r="B190" s="84"/>
    </row>
    <row r="191" s="83" customFormat="1" ht="12.75">
      <c r="B191" s="84"/>
    </row>
    <row r="192" s="83" customFormat="1" ht="12.75">
      <c r="B192" s="84"/>
    </row>
    <row r="193" s="83" customFormat="1" ht="12.75">
      <c r="B193" s="84"/>
    </row>
    <row r="194" s="83" customFormat="1" ht="12.75">
      <c r="B194" s="84"/>
    </row>
    <row r="195" s="83" customFormat="1" ht="12.75">
      <c r="B195" s="84"/>
    </row>
    <row r="196" s="83" customFormat="1" ht="12.75">
      <c r="B196" s="84"/>
    </row>
    <row r="197" s="83" customFormat="1" ht="12.75">
      <c r="B197" s="84"/>
    </row>
    <row r="198" s="83" customFormat="1" ht="12.75">
      <c r="B198" s="84"/>
    </row>
    <row r="199" s="83" customFormat="1" ht="12.75">
      <c r="B199" s="84"/>
    </row>
    <row r="200" s="83" customFormat="1" ht="12.75">
      <c r="B200" s="84"/>
    </row>
    <row r="201" s="83" customFormat="1" ht="12.75">
      <c r="B201" s="84"/>
    </row>
    <row r="202" s="83" customFormat="1" ht="12.75">
      <c r="B202" s="84"/>
    </row>
    <row r="203" s="83" customFormat="1" ht="12.75">
      <c r="B203" s="84"/>
    </row>
    <row r="204" s="83" customFormat="1" ht="12.75">
      <c r="B204" s="84"/>
    </row>
    <row r="205" s="83" customFormat="1" ht="12.75">
      <c r="B205" s="84"/>
    </row>
    <row r="206" s="83" customFormat="1" ht="12.75">
      <c r="B206" s="84"/>
    </row>
    <row r="207" s="83" customFormat="1" ht="12.75">
      <c r="B207" s="84"/>
    </row>
    <row r="208" s="83" customFormat="1" ht="12.75">
      <c r="B208" s="84"/>
    </row>
    <row r="209" s="83" customFormat="1" ht="12.75">
      <c r="B209" s="84"/>
    </row>
    <row r="210" s="83" customFormat="1" ht="12.75">
      <c r="B210" s="84"/>
    </row>
    <row r="211" s="83" customFormat="1" ht="12.75">
      <c r="B211" s="84"/>
    </row>
    <row r="212" s="83" customFormat="1" ht="12.75">
      <c r="B212" s="84"/>
    </row>
    <row r="213" s="83" customFormat="1" ht="12.75">
      <c r="B213" s="84"/>
    </row>
  </sheetData>
  <sheetProtection/>
  <mergeCells count="8">
    <mergeCell ref="A29:G29"/>
    <mergeCell ref="A24:G24"/>
    <mergeCell ref="A28:G28"/>
    <mergeCell ref="A23:G23"/>
    <mergeCell ref="A1:G1"/>
    <mergeCell ref="A3:G3"/>
    <mergeCell ref="A12:G12"/>
    <mergeCell ref="A16:G16"/>
  </mergeCells>
  <printOptions/>
  <pageMargins left="0.75" right="0.75" top="1" bottom="1" header="0.5" footer="0.5"/>
  <pageSetup horizontalDpi="300" verticalDpi="300" orientation="portrait"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K321"/>
  <sheetViews>
    <sheetView showGridLines="0" tabSelected="1" zoomScalePageLayoutView="0" workbookViewId="0" topLeftCell="A12">
      <selection activeCell="C36" sqref="C36"/>
    </sheetView>
  </sheetViews>
  <sheetFormatPr defaultColWidth="9.140625" defaultRowHeight="12.75"/>
  <cols>
    <col min="3" max="3" width="18.28125" style="0" customWidth="1"/>
    <col min="4" max="4" width="2.57421875" style="0" customWidth="1"/>
    <col min="5" max="5" width="18.57421875" style="0" customWidth="1"/>
    <col min="6" max="6" width="25.28125" style="0" customWidth="1"/>
    <col min="7" max="7" width="18.140625" style="0" customWidth="1"/>
    <col min="9" max="9" width="9.140625" style="155" customWidth="1"/>
    <col min="10" max="10" width="14.421875" style="155" bestFit="1" customWidth="1"/>
    <col min="11" max="11" width="9.140625" style="155" customWidth="1"/>
    <col min="12" max="28" width="9.140625" style="83" customWidth="1"/>
  </cols>
  <sheetData>
    <row r="1" ht="13.5" thickBot="1"/>
    <row r="2" spans="2:8" ht="12.75">
      <c r="B2" s="139" t="s">
        <v>86</v>
      </c>
      <c r="C2" s="140"/>
      <c r="D2" s="140"/>
      <c r="E2" s="140"/>
      <c r="F2" s="140"/>
      <c r="G2" s="140"/>
      <c r="H2" s="141"/>
    </row>
    <row r="3" spans="2:8" ht="18">
      <c r="B3" s="290" t="s">
        <v>4</v>
      </c>
      <c r="C3" s="291"/>
      <c r="D3" s="291"/>
      <c r="E3" s="291"/>
      <c r="F3" s="291"/>
      <c r="G3" s="291"/>
      <c r="H3" s="292"/>
    </row>
    <row r="4" spans="2:8" ht="18">
      <c r="B4" s="142"/>
      <c r="C4" s="143" t="s">
        <v>66</v>
      </c>
      <c r="D4" s="144"/>
      <c r="E4" s="144"/>
      <c r="F4" s="144"/>
      <c r="G4" s="144"/>
      <c r="H4" s="145"/>
    </row>
    <row r="5" spans="2:8" ht="13.5" thickBot="1">
      <c r="B5" s="146"/>
      <c r="C5" s="147"/>
      <c r="D5" s="147"/>
      <c r="E5" s="147"/>
      <c r="F5" s="147"/>
      <c r="G5" s="147"/>
      <c r="H5" s="148"/>
    </row>
    <row r="6" spans="2:8" ht="13.5" thickBot="1">
      <c r="B6" s="149"/>
      <c r="C6" s="185">
        <f>3</f>
        <v>3</v>
      </c>
      <c r="D6" s="147"/>
      <c r="E6" s="286" t="s">
        <v>102</v>
      </c>
      <c r="F6" s="287"/>
      <c r="G6" s="287"/>
      <c r="H6" s="148"/>
    </row>
    <row r="7" spans="2:8" ht="13.5" thickBot="1">
      <c r="B7" s="146"/>
      <c r="C7" s="147"/>
      <c r="D7" s="147"/>
      <c r="E7" s="147"/>
      <c r="F7" s="147"/>
      <c r="G7" s="147"/>
      <c r="H7" s="148"/>
    </row>
    <row r="8" spans="2:8" ht="13.5" thickBot="1">
      <c r="B8" s="146"/>
      <c r="C8" s="186">
        <v>35000000</v>
      </c>
      <c r="D8" s="147"/>
      <c r="E8" s="286" t="s">
        <v>101</v>
      </c>
      <c r="F8" s="286"/>
      <c r="G8" s="286"/>
      <c r="H8" s="148"/>
    </row>
    <row r="9" spans="2:8" ht="13.5" thickBot="1">
      <c r="B9" s="146"/>
      <c r="C9" s="147"/>
      <c r="D9" s="147"/>
      <c r="E9" s="147"/>
      <c r="F9" s="147"/>
      <c r="G9" s="147"/>
      <c r="H9" s="148"/>
    </row>
    <row r="10" spans="2:8" ht="13.5" thickBot="1">
      <c r="B10" s="146"/>
      <c r="C10" s="187">
        <v>0.18</v>
      </c>
      <c r="D10" s="147"/>
      <c r="E10" s="286" t="s">
        <v>104</v>
      </c>
      <c r="F10" s="287"/>
      <c r="G10" s="287"/>
      <c r="H10" s="148"/>
    </row>
    <row r="11" spans="2:8" ht="57" customHeight="1">
      <c r="B11" s="146"/>
      <c r="C11" s="153"/>
      <c r="D11" s="147"/>
      <c r="E11" s="287"/>
      <c r="F11" s="287"/>
      <c r="G11" s="287"/>
      <c r="H11" s="148"/>
    </row>
    <row r="12" spans="2:8" ht="13.5" thickBot="1">
      <c r="B12" s="146"/>
      <c r="C12" s="147"/>
      <c r="D12" s="147"/>
      <c r="E12" s="147"/>
      <c r="F12" s="147"/>
      <c r="G12" s="147"/>
      <c r="H12" s="148"/>
    </row>
    <row r="13" spans="2:10" ht="13.5" thickBot="1">
      <c r="B13" s="146"/>
      <c r="C13" s="25">
        <f>C8/(1+C10)^C6</f>
        <v>21302080.543775167</v>
      </c>
      <c r="D13" s="147"/>
      <c r="E13" s="286" t="s">
        <v>103</v>
      </c>
      <c r="F13" s="287"/>
      <c r="G13" s="287"/>
      <c r="H13" s="148"/>
      <c r="J13" s="189"/>
    </row>
    <row r="14" spans="2:8" ht="12.75">
      <c r="B14" s="146"/>
      <c r="C14" s="147"/>
      <c r="D14" s="147"/>
      <c r="E14" s="287"/>
      <c r="F14" s="287"/>
      <c r="G14" s="287"/>
      <c r="H14" s="148"/>
    </row>
    <row r="15" spans="2:8" ht="13.5" thickBot="1">
      <c r="B15" s="146"/>
      <c r="C15" s="147"/>
      <c r="D15" s="147"/>
      <c r="E15" s="147"/>
      <c r="F15" s="147"/>
      <c r="G15" s="147"/>
      <c r="H15" s="148"/>
    </row>
    <row r="16" spans="2:8" ht="13.5" thickBot="1">
      <c r="B16" s="146"/>
      <c r="C16" s="188">
        <v>3442308</v>
      </c>
      <c r="D16" s="147"/>
      <c r="E16" s="286" t="s">
        <v>105</v>
      </c>
      <c r="F16" s="287"/>
      <c r="G16" s="287"/>
      <c r="H16" s="148"/>
    </row>
    <row r="17" spans="2:8" ht="13.5" thickBot="1">
      <c r="B17" s="146"/>
      <c r="C17" s="147"/>
      <c r="D17" s="147"/>
      <c r="E17" s="147"/>
      <c r="F17" s="147"/>
      <c r="G17" s="147"/>
      <c r="H17" s="148"/>
    </row>
    <row r="18" spans="2:8" ht="13.5" thickBot="1">
      <c r="B18" s="146"/>
      <c r="C18" s="26">
        <f>C16/C13</f>
        <v>0.16159491993874286</v>
      </c>
      <c r="D18" s="147"/>
      <c r="E18" s="286" t="s">
        <v>113</v>
      </c>
      <c r="F18" s="287"/>
      <c r="G18" s="287"/>
      <c r="H18" s="148"/>
    </row>
    <row r="19" spans="2:8" ht="13.5" thickBot="1">
      <c r="B19" s="150"/>
      <c r="C19" s="151"/>
      <c r="D19" s="151"/>
      <c r="E19" s="151"/>
      <c r="F19" s="151"/>
      <c r="G19" s="151"/>
      <c r="H19" s="152"/>
    </row>
    <row r="20" s="155" customFormat="1" ht="13.5" thickBot="1"/>
    <row r="21" spans="2:8" ht="12.75">
      <c r="B21" s="139" t="s">
        <v>87</v>
      </c>
      <c r="C21" s="140"/>
      <c r="D21" s="140"/>
      <c r="E21" s="140"/>
      <c r="F21" s="140"/>
      <c r="G21" s="140"/>
      <c r="H21" s="141"/>
    </row>
    <row r="22" spans="2:8" ht="18">
      <c r="B22" s="290" t="s">
        <v>4</v>
      </c>
      <c r="C22" s="291"/>
      <c r="D22" s="291"/>
      <c r="E22" s="291"/>
      <c r="F22" s="291"/>
      <c r="G22" s="291"/>
      <c r="H22" s="292"/>
    </row>
    <row r="23" spans="2:8" ht="18">
      <c r="B23" s="142"/>
      <c r="C23" s="143" t="s">
        <v>67</v>
      </c>
      <c r="D23" s="144"/>
      <c r="E23" s="144"/>
      <c r="F23" s="144"/>
      <c r="G23" s="144"/>
      <c r="H23" s="145"/>
    </row>
    <row r="24" spans="2:8" ht="13.5" thickBot="1">
      <c r="B24" s="146"/>
      <c r="C24" s="147"/>
      <c r="D24" s="147"/>
      <c r="E24" s="147"/>
      <c r="F24" s="147"/>
      <c r="G24" s="147"/>
      <c r="H24" s="148"/>
    </row>
    <row r="25" spans="2:8" ht="13.5" thickBot="1">
      <c r="B25" s="149"/>
      <c r="C25" s="185">
        <v>4</v>
      </c>
      <c r="D25" s="147"/>
      <c r="E25" s="286" t="s">
        <v>102</v>
      </c>
      <c r="F25" s="287"/>
      <c r="G25" s="287"/>
      <c r="H25" s="148"/>
    </row>
    <row r="26" spans="2:8" ht="13.5" thickBot="1">
      <c r="B26" s="146"/>
      <c r="C26" s="147"/>
      <c r="D26" s="147"/>
      <c r="E26" s="147"/>
      <c r="F26" s="147"/>
      <c r="G26" s="147"/>
      <c r="H26" s="148"/>
    </row>
    <row r="27" spans="2:8" ht="13.5" thickBot="1">
      <c r="B27" s="146"/>
      <c r="C27" s="186">
        <v>28000000</v>
      </c>
      <c r="D27" s="147"/>
      <c r="E27" s="286" t="s">
        <v>101</v>
      </c>
      <c r="F27" s="286"/>
      <c r="G27" s="286"/>
      <c r="H27" s="148"/>
    </row>
    <row r="28" spans="2:8" ht="13.5" thickBot="1">
      <c r="B28" s="146"/>
      <c r="C28" s="147"/>
      <c r="D28" s="147"/>
      <c r="E28" s="147"/>
      <c r="F28" s="147"/>
      <c r="G28" s="147"/>
      <c r="H28" s="148"/>
    </row>
    <row r="29" spans="2:8" ht="13.5" thickBot="1">
      <c r="B29" s="146"/>
      <c r="C29" s="187">
        <v>0.4</v>
      </c>
      <c r="D29" s="147"/>
      <c r="E29" s="286" t="s">
        <v>104</v>
      </c>
      <c r="F29" s="287"/>
      <c r="G29" s="287"/>
      <c r="H29" s="148"/>
    </row>
    <row r="30" spans="2:8" ht="52.5" customHeight="1">
      <c r="B30" s="146"/>
      <c r="C30" s="153"/>
      <c r="D30" s="147"/>
      <c r="E30" s="287"/>
      <c r="F30" s="287"/>
      <c r="G30" s="287"/>
      <c r="H30" s="148"/>
    </row>
    <row r="31" spans="2:8" ht="13.5" thickBot="1">
      <c r="B31" s="146"/>
      <c r="C31" s="147"/>
      <c r="D31" s="147"/>
      <c r="E31" s="147"/>
      <c r="F31" s="147"/>
      <c r="G31" s="147"/>
      <c r="H31" s="148"/>
    </row>
    <row r="32" spans="2:8" ht="13.5" thickBot="1">
      <c r="B32" s="146"/>
      <c r="C32" s="25">
        <f>C27/(1+C29)^C25</f>
        <v>7288629.7376093315</v>
      </c>
      <c r="D32" s="147"/>
      <c r="E32" s="286" t="s">
        <v>103</v>
      </c>
      <c r="F32" s="287"/>
      <c r="G32" s="287"/>
      <c r="H32" s="148"/>
    </row>
    <row r="33" spans="2:8" ht="12.75">
      <c r="B33" s="146"/>
      <c r="C33" s="147"/>
      <c r="D33" s="147"/>
      <c r="E33" s="287"/>
      <c r="F33" s="287"/>
      <c r="G33" s="287"/>
      <c r="H33" s="148"/>
    </row>
    <row r="34" spans="2:8" ht="13.5" thickBot="1">
      <c r="B34" s="146"/>
      <c r="C34" s="147"/>
      <c r="D34" s="147"/>
      <c r="E34" s="147"/>
      <c r="F34" s="147"/>
      <c r="G34" s="147"/>
      <c r="H34" s="148"/>
    </row>
    <row r="35" spans="2:8" ht="13.5" thickBot="1">
      <c r="B35" s="146"/>
      <c r="C35" s="188">
        <v>4360391</v>
      </c>
      <c r="D35" s="147"/>
      <c r="E35" s="286" t="s">
        <v>105</v>
      </c>
      <c r="F35" s="287"/>
      <c r="G35" s="287"/>
      <c r="H35" s="148"/>
    </row>
    <row r="36" spans="2:8" ht="13.5" thickBot="1">
      <c r="B36" s="146"/>
      <c r="C36" s="147"/>
      <c r="D36" s="147"/>
      <c r="E36" s="147"/>
      <c r="F36" s="147"/>
      <c r="G36" s="147"/>
      <c r="H36" s="148"/>
    </row>
    <row r="37" spans="2:8" ht="13.5" thickBot="1">
      <c r="B37" s="146"/>
      <c r="C37" s="26">
        <f>C35/C32</f>
        <v>0.5982456451999998</v>
      </c>
      <c r="D37" s="147"/>
      <c r="E37" s="286" t="s">
        <v>113</v>
      </c>
      <c r="F37" s="287"/>
      <c r="G37" s="287"/>
      <c r="H37" s="148"/>
    </row>
    <row r="38" spans="2:8" ht="13.5" thickBot="1">
      <c r="B38" s="150"/>
      <c r="C38" s="151"/>
      <c r="D38" s="151"/>
      <c r="E38" s="151"/>
      <c r="F38" s="151"/>
      <c r="G38" s="151"/>
      <c r="H38" s="152"/>
    </row>
    <row r="39" s="155" customFormat="1" ht="12.75"/>
    <row r="40" spans="2:8" s="155" customFormat="1" ht="39.75" customHeight="1">
      <c r="B40" s="288"/>
      <c r="C40" s="289"/>
      <c r="D40" s="289"/>
      <c r="E40" s="289"/>
      <c r="F40" s="289"/>
      <c r="G40" s="289"/>
      <c r="H40" s="289"/>
    </row>
    <row r="41" s="155" customFormat="1" ht="12.75"/>
    <row r="42" s="155" customFormat="1" ht="12.75"/>
    <row r="43" s="155" customFormat="1" ht="12.75"/>
    <row r="44" s="155" customFormat="1" ht="12.75"/>
    <row r="45" spans="9:11" s="83" customFormat="1" ht="12.75">
      <c r="I45" s="155"/>
      <c r="J45" s="155"/>
      <c r="K45" s="155"/>
    </row>
    <row r="46" spans="9:11" s="83" customFormat="1" ht="12.75">
      <c r="I46" s="155"/>
      <c r="J46" s="155"/>
      <c r="K46" s="155"/>
    </row>
    <row r="47" spans="9:11" s="83" customFormat="1" ht="12.75">
      <c r="I47" s="155"/>
      <c r="J47" s="155"/>
      <c r="K47" s="155"/>
    </row>
    <row r="48" spans="9:11" s="83" customFormat="1" ht="12.75">
      <c r="I48" s="155"/>
      <c r="J48" s="155"/>
      <c r="K48" s="155"/>
    </row>
    <row r="49" spans="9:11" s="83" customFormat="1" ht="12.75">
      <c r="I49" s="155"/>
      <c r="J49" s="155"/>
      <c r="K49" s="155"/>
    </row>
    <row r="50" spans="9:11" s="83" customFormat="1" ht="12.75">
      <c r="I50" s="155"/>
      <c r="J50" s="155"/>
      <c r="K50" s="155"/>
    </row>
    <row r="51" spans="9:11" s="83" customFormat="1" ht="12.75">
      <c r="I51" s="155"/>
      <c r="J51" s="155"/>
      <c r="K51" s="155"/>
    </row>
    <row r="52" spans="9:11" s="83" customFormat="1" ht="12.75">
      <c r="I52" s="155"/>
      <c r="J52" s="155"/>
      <c r="K52" s="155"/>
    </row>
    <row r="53" spans="9:11" s="83" customFormat="1" ht="12.75">
      <c r="I53" s="155"/>
      <c r="J53" s="155"/>
      <c r="K53" s="155"/>
    </row>
    <row r="54" spans="9:11" s="83" customFormat="1" ht="12.75">
      <c r="I54" s="155"/>
      <c r="J54" s="155"/>
      <c r="K54" s="155"/>
    </row>
    <row r="55" spans="9:11" s="83" customFormat="1" ht="12.75">
      <c r="I55" s="155"/>
      <c r="J55" s="155"/>
      <c r="K55" s="155"/>
    </row>
    <row r="56" spans="9:11" s="83" customFormat="1" ht="12.75">
      <c r="I56" s="155"/>
      <c r="J56" s="155"/>
      <c r="K56" s="155"/>
    </row>
    <row r="57" spans="9:11" s="83" customFormat="1" ht="12.75">
      <c r="I57" s="155"/>
      <c r="J57" s="155"/>
      <c r="K57" s="155"/>
    </row>
    <row r="58" spans="9:11" s="83" customFormat="1" ht="12.75">
      <c r="I58" s="155"/>
      <c r="J58" s="155"/>
      <c r="K58" s="155"/>
    </row>
    <row r="59" spans="9:11" s="83" customFormat="1" ht="12.75">
      <c r="I59" s="155"/>
      <c r="J59" s="155"/>
      <c r="K59" s="155"/>
    </row>
    <row r="60" spans="9:11" s="83" customFormat="1" ht="12.75">
      <c r="I60" s="155"/>
      <c r="J60" s="155"/>
      <c r="K60" s="155"/>
    </row>
    <row r="61" spans="9:11" s="83" customFormat="1" ht="12.75">
      <c r="I61" s="155"/>
      <c r="J61" s="155"/>
      <c r="K61" s="155"/>
    </row>
    <row r="62" spans="9:11" s="83" customFormat="1" ht="12.75">
      <c r="I62" s="155"/>
      <c r="J62" s="155"/>
      <c r="K62" s="155"/>
    </row>
    <row r="63" spans="9:11" s="83" customFormat="1" ht="12.75">
      <c r="I63" s="155"/>
      <c r="J63" s="155"/>
      <c r="K63" s="155"/>
    </row>
    <row r="64" spans="9:11" s="83" customFormat="1" ht="12.75">
      <c r="I64" s="155"/>
      <c r="J64" s="155"/>
      <c r="K64" s="155"/>
    </row>
    <row r="65" spans="9:11" s="83" customFormat="1" ht="12.75">
      <c r="I65" s="155"/>
      <c r="J65" s="155"/>
      <c r="K65" s="155"/>
    </row>
    <row r="66" spans="9:11" s="83" customFormat="1" ht="12.75">
      <c r="I66" s="155"/>
      <c r="J66" s="155"/>
      <c r="K66" s="155"/>
    </row>
    <row r="67" spans="9:11" s="83" customFormat="1" ht="12.75">
      <c r="I67" s="155"/>
      <c r="J67" s="155"/>
      <c r="K67" s="155"/>
    </row>
    <row r="68" spans="9:11" s="83" customFormat="1" ht="12.75">
      <c r="I68" s="155"/>
      <c r="J68" s="155"/>
      <c r="K68" s="155"/>
    </row>
    <row r="69" spans="9:11" s="83" customFormat="1" ht="12.75">
      <c r="I69" s="155"/>
      <c r="J69" s="155"/>
      <c r="K69" s="155"/>
    </row>
    <row r="70" spans="9:11" s="83" customFormat="1" ht="12.75">
      <c r="I70" s="155"/>
      <c r="J70" s="155"/>
      <c r="K70" s="155"/>
    </row>
    <row r="71" spans="9:11" s="83" customFormat="1" ht="12.75">
      <c r="I71" s="155"/>
      <c r="J71" s="155"/>
      <c r="K71" s="155"/>
    </row>
    <row r="72" spans="9:11" s="83" customFormat="1" ht="12.75">
      <c r="I72" s="155"/>
      <c r="J72" s="155"/>
      <c r="K72" s="155"/>
    </row>
    <row r="73" spans="9:11" s="83" customFormat="1" ht="12.75">
      <c r="I73" s="155"/>
      <c r="J73" s="155"/>
      <c r="K73" s="155"/>
    </row>
    <row r="74" spans="9:11" s="83" customFormat="1" ht="12.75">
      <c r="I74" s="155"/>
      <c r="J74" s="155"/>
      <c r="K74" s="155"/>
    </row>
    <row r="75" spans="9:11" s="83" customFormat="1" ht="12.75">
      <c r="I75" s="155"/>
      <c r="J75" s="155"/>
      <c r="K75" s="155"/>
    </row>
    <row r="76" spans="9:11" s="83" customFormat="1" ht="12.75">
      <c r="I76" s="155"/>
      <c r="J76" s="155"/>
      <c r="K76" s="155"/>
    </row>
    <row r="77" spans="9:11" s="83" customFormat="1" ht="12.75">
      <c r="I77" s="155"/>
      <c r="J77" s="155"/>
      <c r="K77" s="155"/>
    </row>
    <row r="78" spans="9:11" s="83" customFormat="1" ht="12.75">
      <c r="I78" s="155"/>
      <c r="J78" s="155"/>
      <c r="K78" s="155"/>
    </row>
    <row r="79" spans="9:11" s="83" customFormat="1" ht="12.75">
      <c r="I79" s="155"/>
      <c r="J79" s="155"/>
      <c r="K79" s="155"/>
    </row>
    <row r="80" spans="9:11" s="83" customFormat="1" ht="12.75">
      <c r="I80" s="155"/>
      <c r="J80" s="155"/>
      <c r="K80" s="155"/>
    </row>
    <row r="81" spans="9:11" s="83" customFormat="1" ht="12.75">
      <c r="I81" s="155"/>
      <c r="J81" s="155"/>
      <c r="K81" s="155"/>
    </row>
    <row r="82" spans="9:11" s="83" customFormat="1" ht="12.75">
      <c r="I82" s="155"/>
      <c r="J82" s="155"/>
      <c r="K82" s="155"/>
    </row>
    <row r="83" spans="9:11" s="83" customFormat="1" ht="12.75">
      <c r="I83" s="155"/>
      <c r="J83" s="155"/>
      <c r="K83" s="155"/>
    </row>
    <row r="84" spans="9:11" s="83" customFormat="1" ht="12.75">
      <c r="I84" s="155"/>
      <c r="J84" s="155"/>
      <c r="K84" s="155"/>
    </row>
    <row r="85" spans="9:11" s="83" customFormat="1" ht="12.75">
      <c r="I85" s="155"/>
      <c r="J85" s="155"/>
      <c r="K85" s="155"/>
    </row>
    <row r="86" spans="9:11" s="83" customFormat="1" ht="12.75">
      <c r="I86" s="155"/>
      <c r="J86" s="155"/>
      <c r="K86" s="155"/>
    </row>
    <row r="87" spans="9:11" s="83" customFormat="1" ht="12.75">
      <c r="I87" s="155"/>
      <c r="J87" s="155"/>
      <c r="K87" s="155"/>
    </row>
    <row r="88" spans="9:11" s="83" customFormat="1" ht="12.75">
      <c r="I88" s="155"/>
      <c r="J88" s="155"/>
      <c r="K88" s="155"/>
    </row>
    <row r="89" spans="9:11" s="83" customFormat="1" ht="12.75">
      <c r="I89" s="155"/>
      <c r="J89" s="155"/>
      <c r="K89" s="155"/>
    </row>
    <row r="90" spans="9:11" s="83" customFormat="1" ht="12.75">
      <c r="I90" s="155"/>
      <c r="J90" s="155"/>
      <c r="K90" s="155"/>
    </row>
    <row r="91" spans="9:11" s="83" customFormat="1" ht="12.75">
      <c r="I91" s="155"/>
      <c r="J91" s="155"/>
      <c r="K91" s="155"/>
    </row>
    <row r="92" spans="9:11" s="83" customFormat="1" ht="12.75">
      <c r="I92" s="155"/>
      <c r="J92" s="155"/>
      <c r="K92" s="155"/>
    </row>
    <row r="93" spans="9:11" s="83" customFormat="1" ht="12.75">
      <c r="I93" s="155"/>
      <c r="J93" s="155"/>
      <c r="K93" s="155"/>
    </row>
    <row r="94" spans="9:11" s="83" customFormat="1" ht="12.75">
      <c r="I94" s="155"/>
      <c r="J94" s="155"/>
      <c r="K94" s="155"/>
    </row>
    <row r="95" spans="9:11" s="83" customFormat="1" ht="12.75">
      <c r="I95" s="155"/>
      <c r="J95" s="155"/>
      <c r="K95" s="155"/>
    </row>
    <row r="96" spans="9:11" s="83" customFormat="1" ht="12.75">
      <c r="I96" s="155"/>
      <c r="J96" s="155"/>
      <c r="K96" s="155"/>
    </row>
    <row r="97" spans="9:11" s="83" customFormat="1" ht="12.75">
      <c r="I97" s="155"/>
      <c r="J97" s="155"/>
      <c r="K97" s="155"/>
    </row>
    <row r="98" spans="9:11" s="83" customFormat="1" ht="12.75">
      <c r="I98" s="155"/>
      <c r="J98" s="155"/>
      <c r="K98" s="155"/>
    </row>
    <row r="99" spans="9:11" s="83" customFormat="1" ht="12.75">
      <c r="I99" s="155"/>
      <c r="J99" s="155"/>
      <c r="K99" s="155"/>
    </row>
    <row r="100" spans="9:11" s="83" customFormat="1" ht="12.75">
      <c r="I100" s="155"/>
      <c r="J100" s="155"/>
      <c r="K100" s="155"/>
    </row>
    <row r="101" spans="9:11" s="83" customFormat="1" ht="12.75">
      <c r="I101" s="155"/>
      <c r="J101" s="155"/>
      <c r="K101" s="155"/>
    </row>
    <row r="102" spans="9:11" s="83" customFormat="1" ht="12.75">
      <c r="I102" s="155"/>
      <c r="J102" s="155"/>
      <c r="K102" s="155"/>
    </row>
    <row r="103" spans="9:11" s="83" customFormat="1" ht="12.75">
      <c r="I103" s="155"/>
      <c r="J103" s="155"/>
      <c r="K103" s="155"/>
    </row>
    <row r="104" spans="9:11" s="83" customFormat="1" ht="12.75">
      <c r="I104" s="155"/>
      <c r="J104" s="155"/>
      <c r="K104" s="155"/>
    </row>
    <row r="105" spans="9:11" s="83" customFormat="1" ht="12.75">
      <c r="I105" s="155"/>
      <c r="J105" s="155"/>
      <c r="K105" s="155"/>
    </row>
    <row r="106" spans="9:11" s="83" customFormat="1" ht="12.75">
      <c r="I106" s="155"/>
      <c r="J106" s="155"/>
      <c r="K106" s="155"/>
    </row>
    <row r="107" spans="9:11" s="83" customFormat="1" ht="12.75">
      <c r="I107" s="155"/>
      <c r="J107" s="155"/>
      <c r="K107" s="155"/>
    </row>
    <row r="108" spans="9:11" s="83" customFormat="1" ht="12.75">
      <c r="I108" s="155"/>
      <c r="J108" s="155"/>
      <c r="K108" s="155"/>
    </row>
    <row r="109" spans="9:11" s="83" customFormat="1" ht="12.75">
      <c r="I109" s="155"/>
      <c r="J109" s="155"/>
      <c r="K109" s="155"/>
    </row>
    <row r="110" spans="9:11" s="83" customFormat="1" ht="12.75">
      <c r="I110" s="155"/>
      <c r="J110" s="155"/>
      <c r="K110" s="155"/>
    </row>
    <row r="111" spans="9:11" s="83" customFormat="1" ht="12.75">
      <c r="I111" s="155"/>
      <c r="J111" s="155"/>
      <c r="K111" s="155"/>
    </row>
    <row r="112" spans="9:11" s="83" customFormat="1" ht="12.75">
      <c r="I112" s="155"/>
      <c r="J112" s="155"/>
      <c r="K112" s="155"/>
    </row>
    <row r="113" spans="9:11" s="83" customFormat="1" ht="12.75">
      <c r="I113" s="155"/>
      <c r="J113" s="155"/>
      <c r="K113" s="155"/>
    </row>
    <row r="114" spans="9:11" s="83" customFormat="1" ht="12.75">
      <c r="I114" s="155"/>
      <c r="J114" s="155"/>
      <c r="K114" s="155"/>
    </row>
    <row r="115" spans="9:11" s="83" customFormat="1" ht="12.75">
      <c r="I115" s="155"/>
      <c r="J115" s="155"/>
      <c r="K115" s="155"/>
    </row>
    <row r="116" spans="9:11" s="83" customFormat="1" ht="12.75">
      <c r="I116" s="155"/>
      <c r="J116" s="155"/>
      <c r="K116" s="155"/>
    </row>
    <row r="117" spans="9:11" s="83" customFormat="1" ht="12.75">
      <c r="I117" s="155"/>
      <c r="J117" s="155"/>
      <c r="K117" s="155"/>
    </row>
    <row r="118" spans="9:11" s="83" customFormat="1" ht="12.75">
      <c r="I118" s="155"/>
      <c r="J118" s="155"/>
      <c r="K118" s="155"/>
    </row>
    <row r="119" spans="9:11" s="83" customFormat="1" ht="12.75">
      <c r="I119" s="155"/>
      <c r="J119" s="155"/>
      <c r="K119" s="155"/>
    </row>
    <row r="120" spans="9:11" s="83" customFormat="1" ht="12.75">
      <c r="I120" s="155"/>
      <c r="J120" s="155"/>
      <c r="K120" s="155"/>
    </row>
    <row r="121" spans="9:11" s="83" customFormat="1" ht="12.75">
      <c r="I121" s="155"/>
      <c r="J121" s="155"/>
      <c r="K121" s="155"/>
    </row>
    <row r="122" spans="9:11" s="83" customFormat="1" ht="12.75">
      <c r="I122" s="155"/>
      <c r="J122" s="155"/>
      <c r="K122" s="155"/>
    </row>
    <row r="123" spans="9:11" s="83" customFormat="1" ht="12.75">
      <c r="I123" s="155"/>
      <c r="J123" s="155"/>
      <c r="K123" s="155"/>
    </row>
    <row r="124" spans="9:11" s="83" customFormat="1" ht="12.75">
      <c r="I124" s="155"/>
      <c r="J124" s="155"/>
      <c r="K124" s="155"/>
    </row>
    <row r="125" spans="9:11" s="83" customFormat="1" ht="12.75">
      <c r="I125" s="155"/>
      <c r="J125" s="155"/>
      <c r="K125" s="155"/>
    </row>
    <row r="126" spans="9:11" s="83" customFormat="1" ht="12.75">
      <c r="I126" s="155"/>
      <c r="J126" s="155"/>
      <c r="K126" s="155"/>
    </row>
    <row r="127" spans="9:11" s="83" customFormat="1" ht="12.75">
      <c r="I127" s="155"/>
      <c r="J127" s="155"/>
      <c r="K127" s="155"/>
    </row>
    <row r="128" spans="9:11" s="83" customFormat="1" ht="12.75">
      <c r="I128" s="155"/>
      <c r="J128" s="155"/>
      <c r="K128" s="155"/>
    </row>
    <row r="129" spans="9:11" s="83" customFormat="1" ht="12.75">
      <c r="I129" s="155"/>
      <c r="J129" s="155"/>
      <c r="K129" s="155"/>
    </row>
    <row r="130" spans="9:11" s="83" customFormat="1" ht="12.75">
      <c r="I130" s="155"/>
      <c r="J130" s="155"/>
      <c r="K130" s="155"/>
    </row>
    <row r="131" spans="9:11" s="83" customFormat="1" ht="12.75">
      <c r="I131" s="155"/>
      <c r="J131" s="155"/>
      <c r="K131" s="155"/>
    </row>
    <row r="132" spans="9:11" s="83" customFormat="1" ht="12.75">
      <c r="I132" s="155"/>
      <c r="J132" s="155"/>
      <c r="K132" s="155"/>
    </row>
    <row r="133" spans="9:11" s="83" customFormat="1" ht="12.75">
      <c r="I133" s="155"/>
      <c r="J133" s="155"/>
      <c r="K133" s="155"/>
    </row>
    <row r="134" spans="9:11" s="83" customFormat="1" ht="12.75">
      <c r="I134" s="155"/>
      <c r="J134" s="155"/>
      <c r="K134" s="155"/>
    </row>
    <row r="135" spans="9:11" s="83" customFormat="1" ht="12.75">
      <c r="I135" s="155"/>
      <c r="J135" s="155"/>
      <c r="K135" s="155"/>
    </row>
    <row r="136" spans="9:11" s="83" customFormat="1" ht="12.75">
      <c r="I136" s="155"/>
      <c r="J136" s="155"/>
      <c r="K136" s="155"/>
    </row>
    <row r="137" spans="9:11" s="83" customFormat="1" ht="12.75">
      <c r="I137" s="155"/>
      <c r="J137" s="155"/>
      <c r="K137" s="155"/>
    </row>
    <row r="138" spans="9:11" s="83" customFormat="1" ht="12.75">
      <c r="I138" s="155"/>
      <c r="J138" s="155"/>
      <c r="K138" s="155"/>
    </row>
    <row r="139" spans="9:11" s="83" customFormat="1" ht="12.75">
      <c r="I139" s="155"/>
      <c r="J139" s="155"/>
      <c r="K139" s="155"/>
    </row>
    <row r="140" spans="9:11" s="83" customFormat="1" ht="12.75">
      <c r="I140" s="155"/>
      <c r="J140" s="155"/>
      <c r="K140" s="155"/>
    </row>
    <row r="141" spans="9:11" s="83" customFormat="1" ht="12.75">
      <c r="I141" s="155"/>
      <c r="J141" s="155"/>
      <c r="K141" s="155"/>
    </row>
    <row r="142" spans="9:11" s="83" customFormat="1" ht="12.75">
      <c r="I142" s="155"/>
      <c r="J142" s="155"/>
      <c r="K142" s="155"/>
    </row>
    <row r="143" spans="9:11" s="83" customFormat="1" ht="12.75">
      <c r="I143" s="155"/>
      <c r="J143" s="155"/>
      <c r="K143" s="155"/>
    </row>
    <row r="144" spans="9:11" s="83" customFormat="1" ht="12.75">
      <c r="I144" s="155"/>
      <c r="J144" s="155"/>
      <c r="K144" s="155"/>
    </row>
    <row r="145" spans="9:11" s="83" customFormat="1" ht="12.75">
      <c r="I145" s="155"/>
      <c r="J145" s="155"/>
      <c r="K145" s="155"/>
    </row>
    <row r="146" spans="9:11" s="83" customFormat="1" ht="12.75">
      <c r="I146" s="155"/>
      <c r="J146" s="155"/>
      <c r="K146" s="155"/>
    </row>
    <row r="147" spans="9:11" s="83" customFormat="1" ht="12.75">
      <c r="I147" s="155"/>
      <c r="J147" s="155"/>
      <c r="K147" s="155"/>
    </row>
    <row r="148" spans="9:11" s="83" customFormat="1" ht="12.75">
      <c r="I148" s="155"/>
      <c r="J148" s="155"/>
      <c r="K148" s="155"/>
    </row>
    <row r="149" spans="9:11" s="83" customFormat="1" ht="12.75">
      <c r="I149" s="155"/>
      <c r="J149" s="155"/>
      <c r="K149" s="155"/>
    </row>
    <row r="150" spans="9:11" s="83" customFormat="1" ht="12.75">
      <c r="I150" s="155"/>
      <c r="J150" s="155"/>
      <c r="K150" s="155"/>
    </row>
    <row r="151" spans="9:11" s="83" customFormat="1" ht="12.75">
      <c r="I151" s="155"/>
      <c r="J151" s="155"/>
      <c r="K151" s="155"/>
    </row>
    <row r="152" spans="9:11" s="83" customFormat="1" ht="12.75">
      <c r="I152" s="155"/>
      <c r="J152" s="155"/>
      <c r="K152" s="155"/>
    </row>
    <row r="153" spans="9:11" s="83" customFormat="1" ht="12.75">
      <c r="I153" s="155"/>
      <c r="J153" s="155"/>
      <c r="K153" s="155"/>
    </row>
    <row r="154" spans="9:11" s="83" customFormat="1" ht="12.75">
      <c r="I154" s="155"/>
      <c r="J154" s="155"/>
      <c r="K154" s="155"/>
    </row>
    <row r="155" spans="9:11" s="83" customFormat="1" ht="12.75">
      <c r="I155" s="155"/>
      <c r="J155" s="155"/>
      <c r="K155" s="155"/>
    </row>
    <row r="156" spans="9:11" s="83" customFormat="1" ht="12.75">
      <c r="I156" s="155"/>
      <c r="J156" s="155"/>
      <c r="K156" s="155"/>
    </row>
    <row r="157" spans="9:11" s="83" customFormat="1" ht="12.75">
      <c r="I157" s="155"/>
      <c r="J157" s="155"/>
      <c r="K157" s="155"/>
    </row>
    <row r="158" spans="9:11" s="83" customFormat="1" ht="12.75">
      <c r="I158" s="155"/>
      <c r="J158" s="155"/>
      <c r="K158" s="155"/>
    </row>
    <row r="159" spans="9:11" s="83" customFormat="1" ht="12.75">
      <c r="I159" s="155"/>
      <c r="J159" s="155"/>
      <c r="K159" s="155"/>
    </row>
    <row r="160" spans="9:11" s="83" customFormat="1" ht="12.75">
      <c r="I160" s="155"/>
      <c r="J160" s="155"/>
      <c r="K160" s="155"/>
    </row>
    <row r="161" spans="9:11" s="83" customFormat="1" ht="12.75">
      <c r="I161" s="155"/>
      <c r="J161" s="155"/>
      <c r="K161" s="155"/>
    </row>
    <row r="162" spans="9:11" s="83" customFormat="1" ht="12.75">
      <c r="I162" s="155"/>
      <c r="J162" s="155"/>
      <c r="K162" s="155"/>
    </row>
    <row r="163" spans="9:11" s="83" customFormat="1" ht="12.75">
      <c r="I163" s="155"/>
      <c r="J163" s="155"/>
      <c r="K163" s="155"/>
    </row>
    <row r="164" spans="9:11" s="83" customFormat="1" ht="12.75">
      <c r="I164" s="155"/>
      <c r="J164" s="155"/>
      <c r="K164" s="155"/>
    </row>
    <row r="165" spans="9:11" s="83" customFormat="1" ht="12.75">
      <c r="I165" s="155"/>
      <c r="J165" s="155"/>
      <c r="K165" s="155"/>
    </row>
    <row r="166" spans="9:11" s="83" customFormat="1" ht="12.75">
      <c r="I166" s="155"/>
      <c r="J166" s="155"/>
      <c r="K166" s="155"/>
    </row>
    <row r="167" spans="9:11" s="83" customFormat="1" ht="12.75">
      <c r="I167" s="155"/>
      <c r="J167" s="155"/>
      <c r="K167" s="155"/>
    </row>
    <row r="168" spans="9:11" s="83" customFormat="1" ht="12.75">
      <c r="I168" s="155"/>
      <c r="J168" s="155"/>
      <c r="K168" s="155"/>
    </row>
    <row r="169" spans="9:11" s="83" customFormat="1" ht="12.75">
      <c r="I169" s="155"/>
      <c r="J169" s="155"/>
      <c r="K169" s="155"/>
    </row>
    <row r="170" spans="9:11" s="83" customFormat="1" ht="12.75">
      <c r="I170" s="155"/>
      <c r="J170" s="155"/>
      <c r="K170" s="155"/>
    </row>
    <row r="171" spans="9:11" s="83" customFormat="1" ht="12.75">
      <c r="I171" s="155"/>
      <c r="J171" s="155"/>
      <c r="K171" s="155"/>
    </row>
    <row r="172" spans="9:11" s="83" customFormat="1" ht="12.75">
      <c r="I172" s="155"/>
      <c r="J172" s="155"/>
      <c r="K172" s="155"/>
    </row>
    <row r="173" spans="9:11" s="83" customFormat="1" ht="12.75">
      <c r="I173" s="155"/>
      <c r="J173" s="155"/>
      <c r="K173" s="155"/>
    </row>
    <row r="174" spans="9:11" s="83" customFormat="1" ht="12.75">
      <c r="I174" s="155"/>
      <c r="J174" s="155"/>
      <c r="K174" s="155"/>
    </row>
    <row r="175" spans="9:11" s="83" customFormat="1" ht="12.75">
      <c r="I175" s="155"/>
      <c r="J175" s="155"/>
      <c r="K175" s="155"/>
    </row>
    <row r="176" spans="9:11" s="83" customFormat="1" ht="12.75">
      <c r="I176" s="155"/>
      <c r="J176" s="155"/>
      <c r="K176" s="155"/>
    </row>
    <row r="177" spans="9:11" s="83" customFormat="1" ht="12.75">
      <c r="I177" s="155"/>
      <c r="J177" s="155"/>
      <c r="K177" s="155"/>
    </row>
    <row r="178" spans="9:11" s="83" customFormat="1" ht="12.75">
      <c r="I178" s="155"/>
      <c r="J178" s="155"/>
      <c r="K178" s="155"/>
    </row>
    <row r="179" spans="9:11" s="83" customFormat="1" ht="12.75">
      <c r="I179" s="155"/>
      <c r="J179" s="155"/>
      <c r="K179" s="155"/>
    </row>
    <row r="180" spans="9:11" s="83" customFormat="1" ht="12.75">
      <c r="I180" s="155"/>
      <c r="J180" s="155"/>
      <c r="K180" s="155"/>
    </row>
    <row r="181" spans="9:11" s="83" customFormat="1" ht="12.75">
      <c r="I181" s="155"/>
      <c r="J181" s="155"/>
      <c r="K181" s="155"/>
    </row>
    <row r="182" spans="9:11" s="83" customFormat="1" ht="12.75">
      <c r="I182" s="155"/>
      <c r="J182" s="155"/>
      <c r="K182" s="155"/>
    </row>
    <row r="183" spans="9:11" s="83" customFormat="1" ht="12.75">
      <c r="I183" s="155"/>
      <c r="J183" s="155"/>
      <c r="K183" s="155"/>
    </row>
    <row r="184" spans="9:11" s="83" customFormat="1" ht="12.75">
      <c r="I184" s="155"/>
      <c r="J184" s="155"/>
      <c r="K184" s="155"/>
    </row>
    <row r="185" spans="9:11" s="83" customFormat="1" ht="12.75">
      <c r="I185" s="155"/>
      <c r="J185" s="155"/>
      <c r="K185" s="155"/>
    </row>
    <row r="186" spans="9:11" s="83" customFormat="1" ht="12.75">
      <c r="I186" s="155"/>
      <c r="J186" s="155"/>
      <c r="K186" s="155"/>
    </row>
    <row r="187" spans="9:11" s="83" customFormat="1" ht="12.75">
      <c r="I187" s="155"/>
      <c r="J187" s="155"/>
      <c r="K187" s="155"/>
    </row>
    <row r="188" spans="9:11" s="83" customFormat="1" ht="12.75">
      <c r="I188" s="155"/>
      <c r="J188" s="155"/>
      <c r="K188" s="155"/>
    </row>
    <row r="189" spans="9:11" s="83" customFormat="1" ht="12.75">
      <c r="I189" s="155"/>
      <c r="J189" s="155"/>
      <c r="K189" s="155"/>
    </row>
    <row r="190" spans="9:11" s="83" customFormat="1" ht="12.75">
      <c r="I190" s="155"/>
      <c r="J190" s="155"/>
      <c r="K190" s="155"/>
    </row>
    <row r="191" spans="9:11" s="83" customFormat="1" ht="12.75">
      <c r="I191" s="155"/>
      <c r="J191" s="155"/>
      <c r="K191" s="155"/>
    </row>
    <row r="192" spans="9:11" s="83" customFormat="1" ht="12.75">
      <c r="I192" s="155"/>
      <c r="J192" s="155"/>
      <c r="K192" s="155"/>
    </row>
    <row r="193" spans="9:11" s="83" customFormat="1" ht="12.75">
      <c r="I193" s="155"/>
      <c r="J193" s="155"/>
      <c r="K193" s="155"/>
    </row>
    <row r="194" spans="9:11" s="83" customFormat="1" ht="12.75">
      <c r="I194" s="155"/>
      <c r="J194" s="155"/>
      <c r="K194" s="155"/>
    </row>
    <row r="195" spans="9:11" s="83" customFormat="1" ht="12.75">
      <c r="I195" s="155"/>
      <c r="J195" s="155"/>
      <c r="K195" s="155"/>
    </row>
    <row r="196" spans="9:11" s="83" customFormat="1" ht="12.75">
      <c r="I196" s="155"/>
      <c r="J196" s="155"/>
      <c r="K196" s="155"/>
    </row>
    <row r="197" spans="9:11" s="83" customFormat="1" ht="12.75">
      <c r="I197" s="155"/>
      <c r="J197" s="155"/>
      <c r="K197" s="155"/>
    </row>
    <row r="198" spans="9:11" s="83" customFormat="1" ht="12.75">
      <c r="I198" s="155"/>
      <c r="J198" s="155"/>
      <c r="K198" s="155"/>
    </row>
    <row r="199" spans="9:11" s="83" customFormat="1" ht="12.75">
      <c r="I199" s="155"/>
      <c r="J199" s="155"/>
      <c r="K199" s="155"/>
    </row>
    <row r="200" spans="9:11" s="83" customFormat="1" ht="12.75">
      <c r="I200" s="155"/>
      <c r="J200" s="155"/>
      <c r="K200" s="155"/>
    </row>
    <row r="201" spans="9:11" s="83" customFormat="1" ht="12.75">
      <c r="I201" s="155"/>
      <c r="J201" s="155"/>
      <c r="K201" s="155"/>
    </row>
    <row r="202" spans="9:11" s="83" customFormat="1" ht="12.75">
      <c r="I202" s="155"/>
      <c r="J202" s="155"/>
      <c r="K202" s="155"/>
    </row>
    <row r="203" spans="9:11" s="83" customFormat="1" ht="12.75">
      <c r="I203" s="155"/>
      <c r="J203" s="155"/>
      <c r="K203" s="155"/>
    </row>
    <row r="204" spans="9:11" s="83" customFormat="1" ht="12.75">
      <c r="I204" s="155"/>
      <c r="J204" s="155"/>
      <c r="K204" s="155"/>
    </row>
    <row r="205" spans="9:11" s="83" customFormat="1" ht="12.75">
      <c r="I205" s="155"/>
      <c r="J205" s="155"/>
      <c r="K205" s="155"/>
    </row>
    <row r="206" spans="9:11" s="83" customFormat="1" ht="12.75">
      <c r="I206" s="155"/>
      <c r="J206" s="155"/>
      <c r="K206" s="155"/>
    </row>
    <row r="207" spans="9:11" s="83" customFormat="1" ht="12.75">
      <c r="I207" s="155"/>
      <c r="J207" s="155"/>
      <c r="K207" s="155"/>
    </row>
    <row r="208" spans="9:11" s="83" customFormat="1" ht="12.75">
      <c r="I208" s="155"/>
      <c r="J208" s="155"/>
      <c r="K208" s="155"/>
    </row>
    <row r="209" spans="9:11" s="83" customFormat="1" ht="12.75">
      <c r="I209" s="155"/>
      <c r="J209" s="155"/>
      <c r="K209" s="155"/>
    </row>
    <row r="210" spans="9:11" s="83" customFormat="1" ht="12.75">
      <c r="I210" s="155"/>
      <c r="J210" s="155"/>
      <c r="K210" s="155"/>
    </row>
    <row r="211" spans="9:11" s="83" customFormat="1" ht="12.75">
      <c r="I211" s="155"/>
      <c r="J211" s="155"/>
      <c r="K211" s="155"/>
    </row>
    <row r="212" spans="9:11" s="83" customFormat="1" ht="12.75">
      <c r="I212" s="155"/>
      <c r="J212" s="155"/>
      <c r="K212" s="155"/>
    </row>
    <row r="213" spans="9:11" s="83" customFormat="1" ht="12.75">
      <c r="I213" s="155"/>
      <c r="J213" s="155"/>
      <c r="K213" s="155"/>
    </row>
    <row r="214" spans="9:11" s="83" customFormat="1" ht="12.75">
      <c r="I214" s="155"/>
      <c r="J214" s="155"/>
      <c r="K214" s="155"/>
    </row>
    <row r="215" spans="9:11" s="83" customFormat="1" ht="12.75">
      <c r="I215" s="155"/>
      <c r="J215" s="155"/>
      <c r="K215" s="155"/>
    </row>
    <row r="216" spans="9:11" s="83" customFormat="1" ht="12.75">
      <c r="I216" s="155"/>
      <c r="J216" s="155"/>
      <c r="K216" s="155"/>
    </row>
    <row r="217" spans="9:11" s="83" customFormat="1" ht="12.75">
      <c r="I217" s="155"/>
      <c r="J217" s="155"/>
      <c r="K217" s="155"/>
    </row>
    <row r="218" spans="9:11" s="83" customFormat="1" ht="12.75">
      <c r="I218" s="155"/>
      <c r="J218" s="155"/>
      <c r="K218" s="155"/>
    </row>
    <row r="219" spans="9:11" s="83" customFormat="1" ht="12.75">
      <c r="I219" s="155"/>
      <c r="J219" s="155"/>
      <c r="K219" s="155"/>
    </row>
    <row r="220" spans="9:11" s="83" customFormat="1" ht="12.75">
      <c r="I220" s="155"/>
      <c r="J220" s="155"/>
      <c r="K220" s="155"/>
    </row>
    <row r="221" spans="9:11" s="83" customFormat="1" ht="12.75">
      <c r="I221" s="155"/>
      <c r="J221" s="155"/>
      <c r="K221" s="155"/>
    </row>
    <row r="222" spans="9:11" s="83" customFormat="1" ht="12.75">
      <c r="I222" s="155"/>
      <c r="J222" s="155"/>
      <c r="K222" s="155"/>
    </row>
    <row r="223" spans="9:11" s="83" customFormat="1" ht="12.75">
      <c r="I223" s="155"/>
      <c r="J223" s="155"/>
      <c r="K223" s="155"/>
    </row>
    <row r="224" spans="9:11" s="83" customFormat="1" ht="12.75">
      <c r="I224" s="155"/>
      <c r="J224" s="155"/>
      <c r="K224" s="155"/>
    </row>
    <row r="225" spans="9:11" s="83" customFormat="1" ht="12.75">
      <c r="I225" s="155"/>
      <c r="J225" s="155"/>
      <c r="K225" s="155"/>
    </row>
    <row r="226" spans="9:11" s="83" customFormat="1" ht="12.75">
      <c r="I226" s="155"/>
      <c r="J226" s="155"/>
      <c r="K226" s="155"/>
    </row>
    <row r="227" spans="9:11" s="83" customFormat="1" ht="12.75">
      <c r="I227" s="155"/>
      <c r="J227" s="155"/>
      <c r="K227" s="155"/>
    </row>
    <row r="228" spans="9:11" s="83" customFormat="1" ht="12.75">
      <c r="I228" s="155"/>
      <c r="J228" s="155"/>
      <c r="K228" s="155"/>
    </row>
    <row r="229" spans="9:11" s="83" customFormat="1" ht="12.75">
      <c r="I229" s="155"/>
      <c r="J229" s="155"/>
      <c r="K229" s="155"/>
    </row>
    <row r="230" spans="9:11" s="83" customFormat="1" ht="12.75">
      <c r="I230" s="155"/>
      <c r="J230" s="155"/>
      <c r="K230" s="155"/>
    </row>
    <row r="231" spans="9:11" s="83" customFormat="1" ht="12.75">
      <c r="I231" s="155"/>
      <c r="J231" s="155"/>
      <c r="K231" s="155"/>
    </row>
    <row r="232" spans="9:11" s="83" customFormat="1" ht="12.75">
      <c r="I232" s="155"/>
      <c r="J232" s="155"/>
      <c r="K232" s="155"/>
    </row>
    <row r="233" spans="9:11" s="83" customFormat="1" ht="12.75">
      <c r="I233" s="155"/>
      <c r="J233" s="155"/>
      <c r="K233" s="155"/>
    </row>
    <row r="234" spans="9:11" s="83" customFormat="1" ht="12.75">
      <c r="I234" s="155"/>
      <c r="J234" s="155"/>
      <c r="K234" s="155"/>
    </row>
    <row r="235" spans="9:11" s="83" customFormat="1" ht="12.75">
      <c r="I235" s="155"/>
      <c r="J235" s="155"/>
      <c r="K235" s="155"/>
    </row>
    <row r="236" spans="9:11" s="83" customFormat="1" ht="12.75">
      <c r="I236" s="155"/>
      <c r="J236" s="155"/>
      <c r="K236" s="155"/>
    </row>
    <row r="237" spans="9:11" s="83" customFormat="1" ht="12.75">
      <c r="I237" s="155"/>
      <c r="J237" s="155"/>
      <c r="K237" s="155"/>
    </row>
    <row r="238" spans="9:11" s="83" customFormat="1" ht="12.75">
      <c r="I238" s="155"/>
      <c r="J238" s="155"/>
      <c r="K238" s="155"/>
    </row>
    <row r="239" spans="9:11" s="83" customFormat="1" ht="12.75">
      <c r="I239" s="155"/>
      <c r="J239" s="155"/>
      <c r="K239" s="155"/>
    </row>
    <row r="240" spans="9:11" s="83" customFormat="1" ht="12.75">
      <c r="I240" s="155"/>
      <c r="J240" s="155"/>
      <c r="K240" s="155"/>
    </row>
    <row r="241" spans="9:11" s="83" customFormat="1" ht="12.75">
      <c r="I241" s="155"/>
      <c r="J241" s="155"/>
      <c r="K241" s="155"/>
    </row>
    <row r="242" spans="9:11" s="83" customFormat="1" ht="12.75">
      <c r="I242" s="155"/>
      <c r="J242" s="155"/>
      <c r="K242" s="155"/>
    </row>
    <row r="243" spans="9:11" s="83" customFormat="1" ht="12.75">
      <c r="I243" s="155"/>
      <c r="J243" s="155"/>
      <c r="K243" s="155"/>
    </row>
    <row r="244" spans="9:11" s="83" customFormat="1" ht="12.75">
      <c r="I244" s="155"/>
      <c r="J244" s="155"/>
      <c r="K244" s="155"/>
    </row>
    <row r="245" spans="9:11" s="83" customFormat="1" ht="12.75">
      <c r="I245" s="155"/>
      <c r="J245" s="155"/>
      <c r="K245" s="155"/>
    </row>
    <row r="246" spans="9:11" s="83" customFormat="1" ht="12.75">
      <c r="I246" s="155"/>
      <c r="J246" s="155"/>
      <c r="K246" s="155"/>
    </row>
    <row r="247" spans="9:11" s="83" customFormat="1" ht="12.75">
      <c r="I247" s="155"/>
      <c r="J247" s="155"/>
      <c r="K247" s="155"/>
    </row>
    <row r="248" spans="9:11" s="83" customFormat="1" ht="12.75">
      <c r="I248" s="155"/>
      <c r="J248" s="155"/>
      <c r="K248" s="155"/>
    </row>
    <row r="249" spans="9:11" s="83" customFormat="1" ht="12.75">
      <c r="I249" s="155"/>
      <c r="J249" s="155"/>
      <c r="K249" s="155"/>
    </row>
    <row r="250" spans="9:11" s="83" customFormat="1" ht="12.75">
      <c r="I250" s="155"/>
      <c r="J250" s="155"/>
      <c r="K250" s="155"/>
    </row>
    <row r="251" spans="9:11" s="83" customFormat="1" ht="12.75">
      <c r="I251" s="155"/>
      <c r="J251" s="155"/>
      <c r="K251" s="155"/>
    </row>
    <row r="252" spans="9:11" s="83" customFormat="1" ht="12.75">
      <c r="I252" s="155"/>
      <c r="J252" s="155"/>
      <c r="K252" s="155"/>
    </row>
    <row r="253" spans="9:11" s="83" customFormat="1" ht="12.75">
      <c r="I253" s="155"/>
      <c r="J253" s="155"/>
      <c r="K253" s="155"/>
    </row>
    <row r="254" spans="9:11" s="83" customFormat="1" ht="12.75">
      <c r="I254" s="155"/>
      <c r="J254" s="155"/>
      <c r="K254" s="155"/>
    </row>
    <row r="255" spans="9:11" s="83" customFormat="1" ht="12.75">
      <c r="I255" s="155"/>
      <c r="J255" s="155"/>
      <c r="K255" s="155"/>
    </row>
    <row r="256" spans="9:11" s="83" customFormat="1" ht="12.75">
      <c r="I256" s="155"/>
      <c r="J256" s="155"/>
      <c r="K256" s="155"/>
    </row>
    <row r="257" spans="9:11" s="83" customFormat="1" ht="12.75">
      <c r="I257" s="155"/>
      <c r="J257" s="155"/>
      <c r="K257" s="155"/>
    </row>
    <row r="258" spans="9:11" s="83" customFormat="1" ht="12.75">
      <c r="I258" s="155"/>
      <c r="J258" s="155"/>
      <c r="K258" s="155"/>
    </row>
    <row r="259" spans="9:11" s="83" customFormat="1" ht="12.75">
      <c r="I259" s="155"/>
      <c r="J259" s="155"/>
      <c r="K259" s="155"/>
    </row>
    <row r="260" spans="9:11" s="83" customFormat="1" ht="12.75">
      <c r="I260" s="155"/>
      <c r="J260" s="155"/>
      <c r="K260" s="155"/>
    </row>
    <row r="261" spans="9:11" s="83" customFormat="1" ht="12.75">
      <c r="I261" s="155"/>
      <c r="J261" s="155"/>
      <c r="K261" s="155"/>
    </row>
    <row r="262" spans="9:11" s="83" customFormat="1" ht="12.75">
      <c r="I262" s="155"/>
      <c r="J262" s="155"/>
      <c r="K262" s="155"/>
    </row>
    <row r="263" spans="9:11" s="83" customFormat="1" ht="12.75">
      <c r="I263" s="155"/>
      <c r="J263" s="155"/>
      <c r="K263" s="155"/>
    </row>
    <row r="264" spans="9:11" s="83" customFormat="1" ht="12.75">
      <c r="I264" s="155"/>
      <c r="J264" s="155"/>
      <c r="K264" s="155"/>
    </row>
    <row r="265" spans="9:11" s="83" customFormat="1" ht="12.75">
      <c r="I265" s="155"/>
      <c r="J265" s="155"/>
      <c r="K265" s="155"/>
    </row>
    <row r="266" spans="9:11" s="83" customFormat="1" ht="12.75">
      <c r="I266" s="155"/>
      <c r="J266" s="155"/>
      <c r="K266" s="155"/>
    </row>
    <row r="267" spans="9:11" s="83" customFormat="1" ht="12.75">
      <c r="I267" s="155"/>
      <c r="J267" s="155"/>
      <c r="K267" s="155"/>
    </row>
    <row r="268" spans="9:11" s="83" customFormat="1" ht="12.75">
      <c r="I268" s="155"/>
      <c r="J268" s="155"/>
      <c r="K268" s="155"/>
    </row>
    <row r="269" spans="9:11" s="83" customFormat="1" ht="12.75">
      <c r="I269" s="155"/>
      <c r="J269" s="155"/>
      <c r="K269" s="155"/>
    </row>
    <row r="270" spans="9:11" s="83" customFormat="1" ht="12.75">
      <c r="I270" s="155"/>
      <c r="J270" s="155"/>
      <c r="K270" s="155"/>
    </row>
    <row r="271" spans="9:11" s="83" customFormat="1" ht="12.75">
      <c r="I271" s="155"/>
      <c r="J271" s="155"/>
      <c r="K271" s="155"/>
    </row>
    <row r="272" spans="9:11" s="83" customFormat="1" ht="12.75">
      <c r="I272" s="155"/>
      <c r="J272" s="155"/>
      <c r="K272" s="155"/>
    </row>
    <row r="273" spans="9:11" s="83" customFormat="1" ht="12.75">
      <c r="I273" s="155"/>
      <c r="J273" s="155"/>
      <c r="K273" s="155"/>
    </row>
    <row r="274" spans="9:11" s="83" customFormat="1" ht="12.75">
      <c r="I274" s="155"/>
      <c r="J274" s="155"/>
      <c r="K274" s="155"/>
    </row>
    <row r="275" spans="9:11" s="83" customFormat="1" ht="12.75">
      <c r="I275" s="155"/>
      <c r="J275" s="155"/>
      <c r="K275" s="155"/>
    </row>
    <row r="276" spans="9:11" s="83" customFormat="1" ht="12.75">
      <c r="I276" s="155"/>
      <c r="J276" s="155"/>
      <c r="K276" s="155"/>
    </row>
    <row r="277" spans="9:11" s="83" customFormat="1" ht="12.75">
      <c r="I277" s="155"/>
      <c r="J277" s="155"/>
      <c r="K277" s="155"/>
    </row>
    <row r="278" spans="9:11" s="83" customFormat="1" ht="12.75">
      <c r="I278" s="155"/>
      <c r="J278" s="155"/>
      <c r="K278" s="155"/>
    </row>
    <row r="279" spans="9:11" s="83" customFormat="1" ht="12.75">
      <c r="I279" s="155"/>
      <c r="J279" s="155"/>
      <c r="K279" s="155"/>
    </row>
    <row r="280" spans="9:11" s="83" customFormat="1" ht="12.75">
      <c r="I280" s="155"/>
      <c r="J280" s="155"/>
      <c r="K280" s="155"/>
    </row>
    <row r="281" spans="9:11" s="83" customFormat="1" ht="12.75">
      <c r="I281" s="155"/>
      <c r="J281" s="155"/>
      <c r="K281" s="155"/>
    </row>
    <row r="282" spans="9:11" s="83" customFormat="1" ht="12.75">
      <c r="I282" s="155"/>
      <c r="J282" s="155"/>
      <c r="K282" s="155"/>
    </row>
    <row r="283" spans="9:11" s="83" customFormat="1" ht="12.75">
      <c r="I283" s="155"/>
      <c r="J283" s="155"/>
      <c r="K283" s="155"/>
    </row>
    <row r="284" spans="9:11" s="83" customFormat="1" ht="12.75">
      <c r="I284" s="155"/>
      <c r="J284" s="155"/>
      <c r="K284" s="155"/>
    </row>
    <row r="285" spans="9:11" s="83" customFormat="1" ht="12.75">
      <c r="I285" s="155"/>
      <c r="J285" s="155"/>
      <c r="K285" s="155"/>
    </row>
    <row r="286" spans="9:11" s="83" customFormat="1" ht="12.75">
      <c r="I286" s="155"/>
      <c r="J286" s="155"/>
      <c r="K286" s="155"/>
    </row>
    <row r="287" spans="9:11" s="83" customFormat="1" ht="12.75">
      <c r="I287" s="155"/>
      <c r="J287" s="155"/>
      <c r="K287" s="155"/>
    </row>
    <row r="288" spans="9:11" s="83" customFormat="1" ht="12.75">
      <c r="I288" s="155"/>
      <c r="J288" s="155"/>
      <c r="K288" s="155"/>
    </row>
    <row r="289" spans="9:11" s="83" customFormat="1" ht="12.75">
      <c r="I289" s="155"/>
      <c r="J289" s="155"/>
      <c r="K289" s="155"/>
    </row>
    <row r="290" spans="9:11" s="83" customFormat="1" ht="12.75">
      <c r="I290" s="155"/>
      <c r="J290" s="155"/>
      <c r="K290" s="155"/>
    </row>
    <row r="291" spans="9:11" s="83" customFormat="1" ht="12.75">
      <c r="I291" s="155"/>
      <c r="J291" s="155"/>
      <c r="K291" s="155"/>
    </row>
    <row r="292" spans="9:11" s="83" customFormat="1" ht="12.75">
      <c r="I292" s="155"/>
      <c r="J292" s="155"/>
      <c r="K292" s="155"/>
    </row>
    <row r="293" spans="9:11" s="83" customFormat="1" ht="12.75">
      <c r="I293" s="155"/>
      <c r="J293" s="155"/>
      <c r="K293" s="155"/>
    </row>
    <row r="294" spans="9:11" s="83" customFormat="1" ht="12.75">
      <c r="I294" s="155"/>
      <c r="J294" s="155"/>
      <c r="K294" s="155"/>
    </row>
    <row r="295" spans="9:11" s="83" customFormat="1" ht="12.75">
      <c r="I295" s="155"/>
      <c r="J295" s="155"/>
      <c r="K295" s="155"/>
    </row>
    <row r="296" spans="9:11" s="83" customFormat="1" ht="12.75">
      <c r="I296" s="155"/>
      <c r="J296" s="155"/>
      <c r="K296" s="155"/>
    </row>
    <row r="297" spans="9:11" s="83" customFormat="1" ht="12.75">
      <c r="I297" s="155"/>
      <c r="J297" s="155"/>
      <c r="K297" s="155"/>
    </row>
    <row r="298" spans="9:11" s="83" customFormat="1" ht="12.75">
      <c r="I298" s="155"/>
      <c r="J298" s="155"/>
      <c r="K298" s="155"/>
    </row>
    <row r="299" spans="9:11" s="83" customFormat="1" ht="12.75">
      <c r="I299" s="155"/>
      <c r="J299" s="155"/>
      <c r="K299" s="155"/>
    </row>
    <row r="300" spans="9:11" s="83" customFormat="1" ht="12.75">
      <c r="I300" s="155"/>
      <c r="J300" s="155"/>
      <c r="K300" s="155"/>
    </row>
    <row r="301" spans="9:11" s="83" customFormat="1" ht="12.75">
      <c r="I301" s="155"/>
      <c r="J301" s="155"/>
      <c r="K301" s="155"/>
    </row>
    <row r="302" spans="9:11" s="83" customFormat="1" ht="12.75">
      <c r="I302" s="155"/>
      <c r="J302" s="155"/>
      <c r="K302" s="155"/>
    </row>
    <row r="303" spans="9:11" s="83" customFormat="1" ht="12.75">
      <c r="I303" s="155"/>
      <c r="J303" s="155"/>
      <c r="K303" s="155"/>
    </row>
    <row r="304" spans="9:11" s="83" customFormat="1" ht="12.75">
      <c r="I304" s="155"/>
      <c r="J304" s="155"/>
      <c r="K304" s="155"/>
    </row>
    <row r="305" spans="9:11" s="83" customFormat="1" ht="12.75">
      <c r="I305" s="155"/>
      <c r="J305" s="155"/>
      <c r="K305" s="155"/>
    </row>
    <row r="306" spans="9:11" s="83" customFormat="1" ht="12.75">
      <c r="I306" s="155"/>
      <c r="J306" s="155"/>
      <c r="K306" s="155"/>
    </row>
    <row r="307" spans="9:11" s="83" customFormat="1" ht="12.75">
      <c r="I307" s="155"/>
      <c r="J307" s="155"/>
      <c r="K307" s="155"/>
    </row>
    <row r="308" spans="9:11" s="83" customFormat="1" ht="12.75">
      <c r="I308" s="155"/>
      <c r="J308" s="155"/>
      <c r="K308" s="155"/>
    </row>
    <row r="309" spans="9:11" s="83" customFormat="1" ht="12.75">
      <c r="I309" s="155"/>
      <c r="J309" s="155"/>
      <c r="K309" s="155"/>
    </row>
    <row r="310" spans="9:11" s="83" customFormat="1" ht="12.75">
      <c r="I310" s="155"/>
      <c r="J310" s="155"/>
      <c r="K310" s="155"/>
    </row>
    <row r="311" spans="9:11" s="83" customFormat="1" ht="12.75">
      <c r="I311" s="155"/>
      <c r="J311" s="155"/>
      <c r="K311" s="155"/>
    </row>
    <row r="312" spans="9:11" s="83" customFormat="1" ht="12.75">
      <c r="I312" s="155"/>
      <c r="J312" s="155"/>
      <c r="K312" s="155"/>
    </row>
    <row r="313" spans="9:11" s="83" customFormat="1" ht="12.75">
      <c r="I313" s="155"/>
      <c r="J313" s="155"/>
      <c r="K313" s="155"/>
    </row>
    <row r="314" spans="9:11" s="83" customFormat="1" ht="12.75">
      <c r="I314" s="155"/>
      <c r="J314" s="155"/>
      <c r="K314" s="155"/>
    </row>
    <row r="315" spans="9:11" s="83" customFormat="1" ht="12.75">
      <c r="I315" s="155"/>
      <c r="J315" s="155"/>
      <c r="K315" s="155"/>
    </row>
    <row r="316" spans="9:11" s="83" customFormat="1" ht="12.75">
      <c r="I316" s="155"/>
      <c r="J316" s="155"/>
      <c r="K316" s="155"/>
    </row>
    <row r="317" spans="9:11" s="83" customFormat="1" ht="12.75">
      <c r="I317" s="155"/>
      <c r="J317" s="155"/>
      <c r="K317" s="155"/>
    </row>
    <row r="318" spans="9:11" s="83" customFormat="1" ht="12.75">
      <c r="I318" s="155"/>
      <c r="J318" s="155"/>
      <c r="K318" s="155"/>
    </row>
    <row r="319" spans="9:11" s="83" customFormat="1" ht="12.75">
      <c r="I319" s="155"/>
      <c r="J319" s="155"/>
      <c r="K319" s="155"/>
    </row>
    <row r="320" spans="9:11" s="83" customFormat="1" ht="12.75">
      <c r="I320" s="155"/>
      <c r="J320" s="155"/>
      <c r="K320" s="155"/>
    </row>
    <row r="321" spans="9:11" s="83" customFormat="1" ht="12.75">
      <c r="I321" s="155"/>
      <c r="J321" s="155"/>
      <c r="K321" s="155"/>
    </row>
  </sheetData>
  <sheetProtection/>
  <mergeCells count="15">
    <mergeCell ref="B3:H3"/>
    <mergeCell ref="E6:G6"/>
    <mergeCell ref="E16:G16"/>
    <mergeCell ref="E18:G18"/>
    <mergeCell ref="E8:G8"/>
    <mergeCell ref="E10:G11"/>
    <mergeCell ref="E13:G14"/>
    <mergeCell ref="E37:G37"/>
    <mergeCell ref="B40:H40"/>
    <mergeCell ref="B22:H22"/>
    <mergeCell ref="E25:G25"/>
    <mergeCell ref="E27:G27"/>
    <mergeCell ref="E29:G30"/>
    <mergeCell ref="E32:G33"/>
    <mergeCell ref="E35:G35"/>
  </mergeCells>
  <printOptions/>
  <pageMargins left="0.75" right="0.75" top="1" bottom="1" header="0.5" footer="0.5"/>
  <pageSetup fitToHeight="1" fitToWidth="1" horizontalDpi="400" verticalDpi="400" orientation="portrait" scale="9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BP19"/>
  <sheetViews>
    <sheetView showGridLines="0" zoomScalePageLayoutView="0" workbookViewId="0" topLeftCell="A1">
      <selection activeCell="B2" sqref="B2:L15"/>
    </sheetView>
  </sheetViews>
  <sheetFormatPr defaultColWidth="9.140625" defaultRowHeight="12.75"/>
  <cols>
    <col min="2" max="2" width="2.28125" style="0" customWidth="1"/>
    <col min="3" max="3" width="13.8515625" style="0" bestFit="1" customWidth="1"/>
    <col min="4" max="4" width="6.7109375" style="0" customWidth="1"/>
    <col min="5" max="5" width="9.7109375" style="0" customWidth="1"/>
    <col min="6" max="6" width="6.7109375" style="0" customWidth="1"/>
    <col min="7" max="7" width="15.7109375" style="0" customWidth="1"/>
    <col min="8" max="8" width="6.7109375" style="0" customWidth="1"/>
    <col min="9" max="9" width="9.7109375" style="0" customWidth="1"/>
    <col min="10" max="10" width="6.7109375" style="0" customWidth="1"/>
    <col min="11" max="11" width="16.57421875" style="0" customWidth="1"/>
    <col min="12" max="12" width="2.7109375" style="0" customWidth="1"/>
    <col min="13" max="66" width="9.140625" style="83" customWidth="1"/>
  </cols>
  <sheetData>
    <row r="1" ht="13.5" thickBot="1"/>
    <row r="2" spans="2:12" ht="18.75" thickBot="1">
      <c r="B2" s="293" t="s">
        <v>88</v>
      </c>
      <c r="C2" s="294"/>
      <c r="D2" s="294"/>
      <c r="E2" s="294"/>
      <c r="F2" s="294"/>
      <c r="G2" s="294"/>
      <c r="H2" s="294"/>
      <c r="I2" s="294"/>
      <c r="J2" s="294"/>
      <c r="K2" s="294"/>
      <c r="L2" s="295"/>
    </row>
    <row r="3" spans="2:12" ht="12.75">
      <c r="B3" s="20"/>
      <c r="C3" s="21"/>
      <c r="D3" s="21"/>
      <c r="E3" s="21"/>
      <c r="F3" s="21"/>
      <c r="G3" s="21"/>
      <c r="H3" s="21"/>
      <c r="I3" s="21"/>
      <c r="J3" s="21"/>
      <c r="K3" s="21"/>
      <c r="L3" s="22"/>
    </row>
    <row r="4" spans="2:12" ht="13.5" thickBot="1">
      <c r="B4" s="4"/>
      <c r="C4" s="5"/>
      <c r="D4" s="5"/>
      <c r="E4" s="5"/>
      <c r="F4" s="5"/>
      <c r="G4" s="5"/>
      <c r="H4" s="5"/>
      <c r="I4" s="5"/>
      <c r="J4" s="5"/>
      <c r="K4" s="5"/>
      <c r="L4" s="7"/>
    </row>
    <row r="5" spans="2:12" ht="27" customHeight="1" thickBot="1">
      <c r="B5" s="4"/>
      <c r="C5" s="5"/>
      <c r="D5" s="5"/>
      <c r="E5" s="5"/>
      <c r="F5" s="5"/>
      <c r="G5" s="5"/>
      <c r="H5" s="5"/>
      <c r="I5" s="136" t="s">
        <v>0</v>
      </c>
      <c r="J5" s="92"/>
      <c r="K5" s="90" t="s">
        <v>124</v>
      </c>
      <c r="L5" s="7"/>
    </row>
    <row r="6" spans="2:12" ht="13.5" thickBot="1">
      <c r="B6" s="4"/>
      <c r="C6" s="5"/>
      <c r="D6" s="5"/>
      <c r="E6" s="5"/>
      <c r="F6" s="5"/>
      <c r="G6" s="5"/>
      <c r="H6" s="5"/>
      <c r="I6" s="5"/>
      <c r="J6" s="5"/>
      <c r="K6" s="5"/>
      <c r="L6" s="7"/>
    </row>
    <row r="7" spans="2:12" ht="27" customHeight="1" thickBot="1">
      <c r="B7" s="4"/>
      <c r="C7" s="5"/>
      <c r="D7" s="5"/>
      <c r="E7" s="136" t="s">
        <v>0</v>
      </c>
      <c r="F7" s="5"/>
      <c r="G7" s="134" t="s">
        <v>18</v>
      </c>
      <c r="H7" s="5"/>
      <c r="I7" s="5"/>
      <c r="J7" s="5"/>
      <c r="K7" s="5"/>
      <c r="L7" s="7"/>
    </row>
    <row r="8" spans="2:12" ht="13.5" thickBot="1">
      <c r="B8" s="4"/>
      <c r="C8" s="5"/>
      <c r="D8" s="5"/>
      <c r="E8" s="5"/>
      <c r="F8" s="5"/>
      <c r="G8" s="5"/>
      <c r="H8" s="5"/>
      <c r="I8" s="5"/>
      <c r="J8" s="5"/>
      <c r="K8" s="5"/>
      <c r="L8" s="7"/>
    </row>
    <row r="9" spans="2:12" ht="27" customHeight="1" thickBot="1">
      <c r="B9" s="4"/>
      <c r="C9" s="133" t="s">
        <v>17</v>
      </c>
      <c r="D9" s="5"/>
      <c r="E9" s="5"/>
      <c r="F9" s="5"/>
      <c r="G9" s="5"/>
      <c r="H9" s="5"/>
      <c r="I9" s="138" t="s">
        <v>1</v>
      </c>
      <c r="J9" s="91"/>
      <c r="K9" s="137" t="s">
        <v>16</v>
      </c>
      <c r="L9" s="7"/>
    </row>
    <row r="10" spans="2:12" ht="13.5" thickBot="1">
      <c r="B10" s="4"/>
      <c r="C10" s="5"/>
      <c r="D10" s="5"/>
      <c r="E10" s="5"/>
      <c r="F10" s="5"/>
      <c r="G10" s="5"/>
      <c r="H10" s="5"/>
      <c r="I10" s="5"/>
      <c r="J10" s="5"/>
      <c r="K10" s="5"/>
      <c r="L10" s="7"/>
    </row>
    <row r="11" spans="2:68" ht="27" customHeight="1" thickBot="1">
      <c r="B11" s="4"/>
      <c r="C11" s="5"/>
      <c r="D11" s="5"/>
      <c r="E11" s="138" t="s">
        <v>1</v>
      </c>
      <c r="F11" s="5"/>
      <c r="G11" s="135" t="s">
        <v>2</v>
      </c>
      <c r="H11" s="5"/>
      <c r="I11" s="5"/>
      <c r="J11" s="5"/>
      <c r="K11" s="138" t="s">
        <v>1</v>
      </c>
      <c r="L11" s="93"/>
      <c r="M11" s="94"/>
      <c r="N11" s="95"/>
      <c r="BO11" s="83"/>
      <c r="BP11" s="83"/>
    </row>
    <row r="12" spans="2:12" ht="27" customHeight="1">
      <c r="B12" s="4"/>
      <c r="C12" s="5"/>
      <c r="D12" s="5"/>
      <c r="E12" s="30"/>
      <c r="F12" s="5"/>
      <c r="G12" s="51"/>
      <c r="H12" s="5"/>
      <c r="I12" s="5"/>
      <c r="J12" s="5"/>
      <c r="K12" s="5"/>
      <c r="L12" s="7"/>
    </row>
    <row r="13" spans="2:12" ht="15" customHeight="1" thickBot="1">
      <c r="B13" s="4"/>
      <c r="C13" s="56" t="s">
        <v>75</v>
      </c>
      <c r="D13" s="57"/>
      <c r="E13" s="58"/>
      <c r="F13" s="57"/>
      <c r="G13" s="59"/>
      <c r="H13" s="57"/>
      <c r="I13" s="57"/>
      <c r="J13" s="57"/>
      <c r="K13" s="57"/>
      <c r="L13" s="7"/>
    </row>
    <row r="14" spans="2:66" s="54" customFormat="1" ht="12.75" customHeight="1">
      <c r="B14" s="52"/>
      <c r="C14" s="55" t="s">
        <v>33</v>
      </c>
      <c r="D14" s="55"/>
      <c r="E14" s="55"/>
      <c r="F14" s="55"/>
      <c r="G14" s="55" t="s">
        <v>32</v>
      </c>
      <c r="H14" s="55"/>
      <c r="I14" s="96"/>
      <c r="J14" s="55"/>
      <c r="K14" s="55" t="s">
        <v>123</v>
      </c>
      <c r="L14" s="53"/>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row>
    <row r="15" spans="2:12" ht="27" customHeight="1" thickBot="1">
      <c r="B15" s="8"/>
      <c r="C15" s="31"/>
      <c r="D15" s="31"/>
      <c r="E15" s="31"/>
      <c r="F15" s="31"/>
      <c r="G15" s="31"/>
      <c r="H15" s="31"/>
      <c r="I15" s="31"/>
      <c r="J15" s="31"/>
      <c r="K15" s="31"/>
      <c r="L15" s="10"/>
    </row>
    <row r="16" spans="2:12" ht="15.75" customHeight="1">
      <c r="B16" s="6"/>
      <c r="C16" s="5"/>
      <c r="D16" s="5"/>
      <c r="E16" s="5"/>
      <c r="F16" s="5"/>
      <c r="G16" s="5"/>
      <c r="H16" s="5"/>
      <c r="I16" s="5"/>
      <c r="J16" s="5"/>
      <c r="K16" s="5"/>
      <c r="L16" s="6"/>
    </row>
    <row r="17" spans="2:12" ht="39.75" customHeight="1">
      <c r="B17" s="284"/>
      <c r="C17" s="285"/>
      <c r="D17" s="285"/>
      <c r="E17" s="285"/>
      <c r="F17" s="285"/>
      <c r="G17" s="285"/>
      <c r="H17" s="285"/>
      <c r="I17" s="285"/>
      <c r="J17" s="285"/>
      <c r="K17" s="285"/>
      <c r="L17" s="285"/>
    </row>
    <row r="18" s="83" customFormat="1" ht="12.75"/>
    <row r="19" s="83" customFormat="1" ht="12.75">
      <c r="L19" s="88"/>
    </row>
    <row r="20" s="83" customFormat="1" ht="12.75"/>
    <row r="21" s="83" customFormat="1" ht="12.75"/>
    <row r="22" s="83" customFormat="1" ht="12.75"/>
    <row r="23" s="83" customFormat="1" ht="12.75"/>
    <row r="24" s="83" customFormat="1" ht="12.75"/>
    <row r="25" s="83" customFormat="1" ht="12.75"/>
    <row r="26" s="83" customFormat="1" ht="12.75"/>
    <row r="27" s="83" customFormat="1" ht="12.75"/>
    <row r="28" s="83" customFormat="1" ht="12.75"/>
    <row r="29" s="83" customFormat="1" ht="12.75"/>
    <row r="30" s="83" customFormat="1" ht="12.75"/>
    <row r="31" s="83" customFormat="1" ht="12.75"/>
    <row r="32" s="83" customFormat="1" ht="12.75"/>
    <row r="33" s="83" customFormat="1" ht="12.75"/>
    <row r="34" s="83" customFormat="1" ht="12.75"/>
    <row r="35" s="83" customFormat="1" ht="12.75"/>
    <row r="36" s="83" customFormat="1" ht="12.75"/>
    <row r="37" s="83" customFormat="1" ht="12.75"/>
    <row r="38" s="83" customFormat="1" ht="12.75"/>
    <row r="39" s="83" customFormat="1" ht="12.75"/>
    <row r="40" s="83" customFormat="1" ht="12.75"/>
    <row r="41" s="83" customFormat="1" ht="12.75"/>
    <row r="42" s="83" customFormat="1" ht="12.75"/>
    <row r="43" s="83" customFormat="1" ht="12.75"/>
    <row r="44" s="83" customFormat="1" ht="12.75"/>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sheetData>
  <sheetProtection sheet="1" objects="1" scenarios="1"/>
  <mergeCells count="2">
    <mergeCell ref="B2:L2"/>
    <mergeCell ref="B17:L17"/>
  </mergeCells>
  <printOptions/>
  <pageMargins left="0.75" right="0.75" top="1" bottom="1" header="0.5" footer="0.5"/>
  <pageSetup fitToHeight="1" fitToWidth="1" horizontalDpi="600" verticalDpi="600" orientation="landscape" scale="99"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R239"/>
  <sheetViews>
    <sheetView showGridLines="0" zoomScalePageLayoutView="0" workbookViewId="0" topLeftCell="A35">
      <selection activeCell="H54" sqref="B2:H54"/>
    </sheetView>
  </sheetViews>
  <sheetFormatPr defaultColWidth="9.140625" defaultRowHeight="12.75"/>
  <cols>
    <col min="2" max="2" width="3.7109375" style="0" customWidth="1"/>
    <col min="3" max="3" width="46.140625" style="1" customWidth="1"/>
    <col min="4" max="4" width="3.7109375" style="0" customWidth="1"/>
    <col min="5" max="5" width="17.7109375" style="0" bestFit="1" customWidth="1"/>
    <col min="6" max="6" width="3.7109375" style="0" customWidth="1"/>
    <col min="7" max="7" width="17.7109375" style="0" customWidth="1"/>
    <col min="8" max="8" width="3.7109375" style="0" customWidth="1"/>
    <col min="9" max="9" width="9.140625" style="155" customWidth="1"/>
    <col min="10" max="10" width="9.7109375" style="155" bestFit="1" customWidth="1"/>
    <col min="11" max="11" width="9.140625" style="83" customWidth="1"/>
    <col min="12" max="12" width="11.140625" style="83" bestFit="1" customWidth="1"/>
    <col min="13" max="44" width="9.140625" style="83" customWidth="1"/>
  </cols>
  <sheetData>
    <row r="1" ht="12.75">
      <c r="A1" s="132"/>
    </row>
    <row r="2" spans="2:8" s="156" customFormat="1" ht="18.75" thickBot="1">
      <c r="B2" s="283" t="s">
        <v>107</v>
      </c>
      <c r="C2" s="283"/>
      <c r="D2" s="283"/>
      <c r="E2" s="283"/>
      <c r="F2" s="283"/>
      <c r="G2" s="296"/>
      <c r="H2" s="296"/>
    </row>
    <row r="3" spans="2:44" s="65" customFormat="1" ht="33.75" customHeight="1" thickBot="1">
      <c r="B3" s="199"/>
      <c r="C3" s="200" t="s">
        <v>3</v>
      </c>
      <c r="D3" s="201"/>
      <c r="E3" s="202" t="s">
        <v>66</v>
      </c>
      <c r="F3" s="203"/>
      <c r="G3" s="202" t="s">
        <v>67</v>
      </c>
      <c r="H3" s="204"/>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row>
    <row r="4" spans="2:8" ht="12.75">
      <c r="B4" s="297" t="s">
        <v>134</v>
      </c>
      <c r="C4" s="298"/>
      <c r="D4" s="298"/>
      <c r="E4" s="298"/>
      <c r="F4" s="298"/>
      <c r="G4" s="299"/>
      <c r="H4" s="300"/>
    </row>
    <row r="5" spans="2:8" ht="6" customHeight="1">
      <c r="B5" s="4"/>
      <c r="C5" s="11"/>
      <c r="D5" s="6"/>
      <c r="E5" s="6"/>
      <c r="F5" s="6"/>
      <c r="G5" s="6"/>
      <c r="H5" s="7"/>
    </row>
    <row r="6" spans="2:8" ht="12.75">
      <c r="B6" s="4"/>
      <c r="C6" s="11" t="s">
        <v>20</v>
      </c>
      <c r="D6" s="6"/>
      <c r="E6" s="194">
        <v>0.04</v>
      </c>
      <c r="F6" s="6"/>
      <c r="G6" s="194">
        <v>0.04</v>
      </c>
      <c r="H6" s="7"/>
    </row>
    <row r="7" spans="2:8" ht="12.75">
      <c r="B7" s="4"/>
      <c r="C7" s="11" t="s">
        <v>21</v>
      </c>
      <c r="D7" s="6"/>
      <c r="E7" s="194">
        <v>0.1</v>
      </c>
      <c r="F7" s="6"/>
      <c r="G7" s="194">
        <v>0.1</v>
      </c>
      <c r="H7" s="7"/>
    </row>
    <row r="8" spans="2:8" ht="12.75">
      <c r="B8" s="4"/>
      <c r="C8" s="11" t="s">
        <v>22</v>
      </c>
      <c r="D8" s="6"/>
      <c r="E8" s="194">
        <v>0.2</v>
      </c>
      <c r="F8" s="6"/>
      <c r="G8" s="194">
        <v>0.2</v>
      </c>
      <c r="H8" s="7"/>
    </row>
    <row r="9" spans="2:8" ht="13.5" customHeight="1">
      <c r="B9" s="4"/>
      <c r="C9" s="11" t="s">
        <v>41</v>
      </c>
      <c r="D9" s="6"/>
      <c r="E9" s="194">
        <v>0.025</v>
      </c>
      <c r="F9" s="6"/>
      <c r="G9" s="194">
        <v>0.025</v>
      </c>
      <c r="H9" s="7"/>
    </row>
    <row r="10" spans="2:8" ht="13.5" customHeight="1">
      <c r="B10" s="4"/>
      <c r="C10" s="11" t="s">
        <v>72</v>
      </c>
      <c r="D10" s="6"/>
      <c r="E10" s="194">
        <v>0.2</v>
      </c>
      <c r="F10" s="6"/>
      <c r="G10" s="194">
        <v>0.2</v>
      </c>
      <c r="H10" s="7"/>
    </row>
    <row r="11" spans="2:8" ht="12.75">
      <c r="B11" s="4"/>
      <c r="C11" s="11" t="s">
        <v>23</v>
      </c>
      <c r="D11" s="6"/>
      <c r="E11" s="195">
        <v>0.25</v>
      </c>
      <c r="F11" s="6"/>
      <c r="G11" s="195">
        <v>0.25</v>
      </c>
      <c r="H11" s="7"/>
    </row>
    <row r="12" spans="2:8" ht="6" customHeight="1" thickBot="1">
      <c r="B12" s="8"/>
      <c r="C12" s="18"/>
      <c r="D12" s="9"/>
      <c r="E12" s="9"/>
      <c r="F12" s="9"/>
      <c r="G12" s="9"/>
      <c r="H12" s="10"/>
    </row>
    <row r="13" spans="2:8" ht="12.75">
      <c r="B13" s="297" t="s">
        <v>135</v>
      </c>
      <c r="C13" s="298"/>
      <c r="D13" s="298"/>
      <c r="E13" s="298"/>
      <c r="F13" s="298"/>
      <c r="G13" s="299"/>
      <c r="H13" s="300"/>
    </row>
    <row r="14" spans="2:8" ht="6" customHeight="1">
      <c r="B14" s="60"/>
      <c r="C14" s="61"/>
      <c r="D14" s="61"/>
      <c r="E14" s="61"/>
      <c r="F14" s="61"/>
      <c r="G14" s="198"/>
      <c r="H14" s="64"/>
    </row>
    <row r="15" spans="2:8" ht="12.75">
      <c r="B15" s="4"/>
      <c r="C15" s="11" t="s">
        <v>76</v>
      </c>
      <c r="D15" s="6"/>
      <c r="E15" s="196">
        <f>'Table 13.3'!C20</f>
        <v>3442307.692307692</v>
      </c>
      <c r="F15" s="6"/>
      <c r="G15" s="196">
        <f>'Table 13.3'!C42</f>
        <v>4630391.191688859</v>
      </c>
      <c r="H15" s="7"/>
    </row>
    <row r="16" spans="2:8" ht="12.75">
      <c r="B16" s="4"/>
      <c r="C16" s="11" t="s">
        <v>78</v>
      </c>
      <c r="D16" s="6"/>
      <c r="E16" s="197">
        <v>3</v>
      </c>
      <c r="F16" s="6"/>
      <c r="G16" s="197">
        <v>4</v>
      </c>
      <c r="H16" s="7"/>
    </row>
    <row r="17" spans="2:8" ht="6" customHeight="1" thickBot="1">
      <c r="B17" s="8"/>
      <c r="C17" s="18"/>
      <c r="D17" s="9"/>
      <c r="E17" s="19"/>
      <c r="F17" s="9"/>
      <c r="G17" s="19"/>
      <c r="H17" s="10"/>
    </row>
    <row r="18" spans="2:8" ht="12.75">
      <c r="B18" s="297" t="s">
        <v>136</v>
      </c>
      <c r="C18" s="298"/>
      <c r="D18" s="298"/>
      <c r="E18" s="298"/>
      <c r="F18" s="298"/>
      <c r="G18" s="299"/>
      <c r="H18" s="300"/>
    </row>
    <row r="19" spans="2:8" ht="12.75">
      <c r="B19" s="4"/>
      <c r="C19" s="11" t="s">
        <v>36</v>
      </c>
      <c r="D19" s="6"/>
      <c r="E19" s="45">
        <f>'Table 13.3'!E12</f>
        <v>17750000</v>
      </c>
      <c r="F19" s="6"/>
      <c r="G19" s="45">
        <f>'Table 13.3'!E34</f>
        <v>11660000.000000002</v>
      </c>
      <c r="H19" s="7"/>
    </row>
    <row r="20" spans="2:8" ht="12.75">
      <c r="B20" s="4"/>
      <c r="C20" s="11" t="s">
        <v>37</v>
      </c>
      <c r="D20" s="6"/>
      <c r="E20" s="45">
        <f>'Table 13.3'!E13</f>
        <v>15204851.19953497</v>
      </c>
      <c r="F20" s="6"/>
      <c r="G20" s="45">
        <f>'Table 13.3'!E35</f>
        <v>12303430.415944979</v>
      </c>
      <c r="H20" s="7"/>
    </row>
    <row r="21" spans="2:8" ht="12.75">
      <c r="B21" s="4"/>
      <c r="C21" s="191" t="s">
        <v>81</v>
      </c>
      <c r="D21" s="192"/>
      <c r="E21" s="205">
        <f>(1-E10)*(E19-E20*E$11*((1+E$7)^(E$16)-(1+E$6)^(E$16))/((E$8^2)*(E$16))^0.5)/(1+E$6+E$9)^(E$16)</f>
        <v>10257406.209636372</v>
      </c>
      <c r="F21" s="206"/>
      <c r="G21" s="205">
        <f>(1-G10)*(G19-G20*G$11*((1+G$7)^(G$16)-(1+G$6)^(G$16))/((G$8^2)*(G$16))^0.5)/(1+G$6+G$9)^(G$16)</f>
        <v>5843845.394855354</v>
      </c>
      <c r="H21" s="7"/>
    </row>
    <row r="22" spans="2:8" ht="5.25" customHeight="1" thickBot="1">
      <c r="B22" s="8"/>
      <c r="C22" s="18"/>
      <c r="D22" s="9"/>
      <c r="E22" s="9"/>
      <c r="F22" s="9"/>
      <c r="G22" s="9"/>
      <c r="H22" s="10"/>
    </row>
    <row r="23" spans="2:12" ht="12.75">
      <c r="B23" s="303" t="s">
        <v>137</v>
      </c>
      <c r="C23" s="304"/>
      <c r="D23" s="304"/>
      <c r="E23" s="304"/>
      <c r="F23" s="304"/>
      <c r="G23" s="304"/>
      <c r="H23" s="305"/>
      <c r="L23" s="85"/>
    </row>
    <row r="24" spans="2:11" ht="12.75">
      <c r="B24" s="4"/>
      <c r="C24" s="11" t="s">
        <v>79</v>
      </c>
      <c r="D24" s="6"/>
      <c r="E24" s="35">
        <f>(E19/E21)^(1/(E16))-1</f>
        <v>0.20056847214217322</v>
      </c>
      <c r="F24" s="6"/>
      <c r="G24" s="35">
        <f>(G19/G21)^(1/(G16))-1</f>
        <v>0.18850211299887487</v>
      </c>
      <c r="H24" s="7"/>
      <c r="K24" s="98"/>
    </row>
    <row r="25" spans="2:8" ht="6" customHeight="1" thickBot="1">
      <c r="B25" s="8"/>
      <c r="C25" s="18"/>
      <c r="D25" s="9"/>
      <c r="E25" s="9"/>
      <c r="F25" s="9"/>
      <c r="G25" s="9"/>
      <c r="H25" s="10"/>
    </row>
    <row r="26" spans="2:8" ht="18.75" thickBot="1">
      <c r="B26" s="293" t="s">
        <v>82</v>
      </c>
      <c r="C26" s="294"/>
      <c r="D26" s="294"/>
      <c r="E26" s="294"/>
      <c r="F26" s="294"/>
      <c r="G26" s="294"/>
      <c r="H26" s="295"/>
    </row>
    <row r="27" spans="2:8" ht="12.75">
      <c r="B27" s="307" t="s">
        <v>138</v>
      </c>
      <c r="C27" s="308"/>
      <c r="D27" s="308"/>
      <c r="E27" s="308"/>
      <c r="F27" s="308"/>
      <c r="G27" s="308"/>
      <c r="H27" s="309"/>
    </row>
    <row r="28" spans="2:8" ht="12.75">
      <c r="B28" s="4"/>
      <c r="C28" s="11" t="s">
        <v>39</v>
      </c>
      <c r="D28" s="6"/>
      <c r="E28" s="207">
        <f>E15</f>
        <v>3442307.692307692</v>
      </c>
      <c r="F28" s="177"/>
      <c r="G28" s="207">
        <f>G15</f>
        <v>4630391.191688859</v>
      </c>
      <c r="H28" s="7"/>
    </row>
    <row r="29" spans="2:8" ht="12.75">
      <c r="B29" s="4"/>
      <c r="C29" s="6" t="s">
        <v>40</v>
      </c>
      <c r="D29" s="6"/>
      <c r="E29" s="207">
        <f>E21</f>
        <v>10257406.209636372</v>
      </c>
      <c r="F29" s="177"/>
      <c r="G29" s="207">
        <f>G21</f>
        <v>5843845.394855354</v>
      </c>
      <c r="H29" s="7"/>
    </row>
    <row r="30" spans="2:8" ht="12.75">
      <c r="B30" s="4"/>
      <c r="C30" s="193" t="s">
        <v>25</v>
      </c>
      <c r="D30" s="193"/>
      <c r="E30" s="208">
        <f>E28/E29</f>
        <v>0.33559241215130964</v>
      </c>
      <c r="F30" s="209"/>
      <c r="G30" s="208">
        <f>G28/G29</f>
        <v>0.7923534725551153</v>
      </c>
      <c r="H30" s="7"/>
    </row>
    <row r="31" spans="2:8" ht="6" customHeight="1" thickBot="1">
      <c r="B31" s="8"/>
      <c r="C31" s="15"/>
      <c r="D31" s="15"/>
      <c r="E31" s="16"/>
      <c r="F31" s="15"/>
      <c r="G31" s="15"/>
      <c r="H31" s="10"/>
    </row>
    <row r="32" spans="2:8" ht="18.75" thickBot="1">
      <c r="B32" s="293" t="s">
        <v>49</v>
      </c>
      <c r="C32" s="294"/>
      <c r="D32" s="294"/>
      <c r="E32" s="294"/>
      <c r="F32" s="294"/>
      <c r="G32" s="294"/>
      <c r="H32" s="295"/>
    </row>
    <row r="33" spans="2:8" ht="12.75">
      <c r="B33" s="297" t="s">
        <v>139</v>
      </c>
      <c r="C33" s="298"/>
      <c r="D33" s="298"/>
      <c r="E33" s="298"/>
      <c r="F33" s="298"/>
      <c r="G33" s="299"/>
      <c r="H33" s="300"/>
    </row>
    <row r="34" spans="2:8" ht="6" customHeight="1">
      <c r="B34" s="4"/>
      <c r="C34" s="11"/>
      <c r="D34" s="6"/>
      <c r="E34" s="6"/>
      <c r="F34" s="6"/>
      <c r="G34" s="6"/>
      <c r="H34" s="7"/>
    </row>
    <row r="35" spans="2:8" ht="12.75">
      <c r="B35" s="4"/>
      <c r="C35" s="11" t="s">
        <v>71</v>
      </c>
      <c r="D35" s="6"/>
      <c r="E35" s="173">
        <f>2000000-100000*E16</f>
        <v>1700000</v>
      </c>
      <c r="F35" s="6"/>
      <c r="G35" s="173">
        <f>2000000-100000*G16</f>
        <v>1600000</v>
      </c>
      <c r="H35" s="7"/>
    </row>
    <row r="36" spans="2:8" ht="6" customHeight="1" thickBot="1">
      <c r="B36" s="8"/>
      <c r="C36" s="18"/>
      <c r="D36" s="9"/>
      <c r="E36" s="9"/>
      <c r="F36" s="9"/>
      <c r="G36" s="9"/>
      <c r="H36" s="10"/>
    </row>
    <row r="37" spans="2:8" ht="12.75">
      <c r="B37" s="297" t="s">
        <v>140</v>
      </c>
      <c r="C37" s="298"/>
      <c r="D37" s="298"/>
      <c r="E37" s="298"/>
      <c r="F37" s="298"/>
      <c r="G37" s="299"/>
      <c r="H37" s="300"/>
    </row>
    <row r="38" spans="2:8" ht="12.75">
      <c r="B38" s="4"/>
      <c r="C38" s="17" t="s">
        <v>52</v>
      </c>
      <c r="D38" s="6"/>
      <c r="E38" s="45"/>
      <c r="F38" s="6"/>
      <c r="G38" s="45"/>
      <c r="H38" s="7"/>
    </row>
    <row r="39" spans="2:8" ht="12.75">
      <c r="B39" s="4"/>
      <c r="C39" s="11" t="s">
        <v>36</v>
      </c>
      <c r="D39" s="6"/>
      <c r="E39" s="210">
        <f>E19*(1-E30)</f>
        <v>11793234.684314255</v>
      </c>
      <c r="F39" s="177"/>
      <c r="G39" s="210">
        <f>G19*(1-G30)</f>
        <v>2421158.5100073554</v>
      </c>
      <c r="H39" s="7"/>
    </row>
    <row r="40" spans="2:8" ht="12.75">
      <c r="B40" s="4"/>
      <c r="C40" s="11" t="s">
        <v>51</v>
      </c>
      <c r="D40" s="6"/>
      <c r="E40" s="210">
        <f>E20*(1-E30)</f>
        <v>10102218.509081295</v>
      </c>
      <c r="F40" s="177"/>
      <c r="G40" s="210">
        <f>G20*(1-G30)</f>
        <v>2554764.6015307475</v>
      </c>
      <c r="H40" s="7"/>
    </row>
    <row r="41" spans="2:8" ht="12.75">
      <c r="B41" s="4"/>
      <c r="C41" s="17" t="s">
        <v>42</v>
      </c>
      <c r="D41" s="6"/>
      <c r="E41" s="210"/>
      <c r="F41" s="177"/>
      <c r="G41" s="210"/>
      <c r="H41" s="7"/>
    </row>
    <row r="42" spans="2:8" ht="12.75">
      <c r="B42" s="4"/>
      <c r="C42" s="11" t="s">
        <v>36</v>
      </c>
      <c r="D42" s="6"/>
      <c r="E42" s="211">
        <f>E35*(1+E7)^(E16)</f>
        <v>2262700.0000000005</v>
      </c>
      <c r="F42" s="177"/>
      <c r="G42" s="211">
        <f>G35*(1+G7)^(G16)</f>
        <v>2342560.0000000005</v>
      </c>
      <c r="H42" s="7"/>
    </row>
    <row r="43" spans="2:8" ht="12.75">
      <c r="B43" s="4"/>
      <c r="C43" s="11" t="s">
        <v>43</v>
      </c>
      <c r="D43" s="6"/>
      <c r="E43" s="179">
        <f>E35*E8*(E16)^0.5</f>
        <v>588897.2745734182</v>
      </c>
      <c r="F43" s="177"/>
      <c r="G43" s="179">
        <f>G35*G8*(G16)^0.5</f>
        <v>640000</v>
      </c>
      <c r="H43" s="7"/>
    </row>
    <row r="44" spans="2:8" ht="12.75">
      <c r="B44" s="4"/>
      <c r="C44" s="17" t="s">
        <v>44</v>
      </c>
      <c r="D44" s="6"/>
      <c r="E44" s="179"/>
      <c r="F44" s="177"/>
      <c r="G44" s="179"/>
      <c r="H44" s="7"/>
    </row>
    <row r="45" spans="2:8" ht="12.75">
      <c r="B45" s="4"/>
      <c r="C45" s="11" t="s">
        <v>45</v>
      </c>
      <c r="D45" s="6"/>
      <c r="E45" s="179">
        <f>E39+E42</f>
        <v>14055934.684314255</v>
      </c>
      <c r="F45" s="177"/>
      <c r="G45" s="179">
        <f>G39+G42</f>
        <v>4763718.510007355</v>
      </c>
      <c r="H45" s="7"/>
    </row>
    <row r="46" spans="2:8" ht="12.75">
      <c r="B46" s="4"/>
      <c r="C46" s="11" t="s">
        <v>46</v>
      </c>
      <c r="D46" s="6"/>
      <c r="E46" s="179">
        <f>(E40^2+E43^2+2*E$11*E40*E43)^0.5</f>
        <v>10265291.193083432</v>
      </c>
      <c r="F46" s="177"/>
      <c r="G46" s="179">
        <f>(G40^2+G43^2+2*G$11*G40*G43)^0.5</f>
        <v>2784590.9648859375</v>
      </c>
      <c r="H46" s="7"/>
    </row>
    <row r="47" spans="2:8" ht="12.75">
      <c r="B47" s="4"/>
      <c r="C47" s="191" t="s">
        <v>47</v>
      </c>
      <c r="D47" s="192"/>
      <c r="E47" s="205">
        <f>(E$45-E$46*((1+E$7)^(E$16)-(1+E$6)^(+E$16))/((E$8^2)*(E$16))^0.5)/(1+E$6)^(E$16)</f>
        <v>7065241.537641581</v>
      </c>
      <c r="F47" s="206"/>
      <c r="G47" s="205">
        <f>(G$45-G$46*((1+G$7)^(G$16)-(1+G$6)^(+G$16))/((G$8^2)*(G$16))^0.5)/(1+G$6)^(G$16)</f>
        <v>2321103.990306131</v>
      </c>
      <c r="H47" s="7"/>
    </row>
    <row r="48" spans="2:8" ht="12.75">
      <c r="B48" s="4"/>
      <c r="C48" s="17" t="s">
        <v>48</v>
      </c>
      <c r="D48" s="6"/>
      <c r="E48" s="212">
        <f>E35</f>
        <v>1700000</v>
      </c>
      <c r="F48" s="213"/>
      <c r="G48" s="212">
        <f>G35</f>
        <v>1600000</v>
      </c>
      <c r="H48" s="7"/>
    </row>
    <row r="49" spans="2:8" ht="12.75" customHeight="1">
      <c r="B49" s="4"/>
      <c r="C49" s="191" t="s">
        <v>106</v>
      </c>
      <c r="D49" s="192"/>
      <c r="E49" s="205">
        <f>E47-E48</f>
        <v>5365241.537641581</v>
      </c>
      <c r="F49" s="206"/>
      <c r="G49" s="205">
        <f>G47-G48</f>
        <v>721103.9903061311</v>
      </c>
      <c r="H49" s="7"/>
    </row>
    <row r="50" spans="2:8" ht="6" customHeight="1" thickBot="1">
      <c r="B50" s="8"/>
      <c r="C50" s="18"/>
      <c r="D50" s="9"/>
      <c r="E50" s="9"/>
      <c r="F50" s="9"/>
      <c r="G50" s="9"/>
      <c r="H50" s="10"/>
    </row>
    <row r="51" spans="2:8" ht="12.75">
      <c r="B51" s="303" t="s">
        <v>141</v>
      </c>
      <c r="C51" s="304"/>
      <c r="D51" s="304"/>
      <c r="E51" s="304"/>
      <c r="F51" s="304"/>
      <c r="G51" s="304"/>
      <c r="H51" s="305"/>
    </row>
    <row r="52" spans="2:8" ht="12.75">
      <c r="B52" s="4"/>
      <c r="C52" s="11" t="s">
        <v>84</v>
      </c>
      <c r="D52" s="6"/>
      <c r="E52" s="35">
        <f>(E45/E47)^(1/E16)-1</f>
        <v>0.2577014808889624</v>
      </c>
      <c r="F52" s="6"/>
      <c r="G52" s="35">
        <f>(G45/G47)^(1/G16)-1</f>
        <v>0.19691379700735867</v>
      </c>
      <c r="H52" s="7"/>
    </row>
    <row r="53" spans="2:8" ht="12.75">
      <c r="B53" s="4"/>
      <c r="C53" s="11" t="s">
        <v>85</v>
      </c>
      <c r="D53" s="6"/>
      <c r="E53" s="35">
        <f>(E39/E49)^(1/E16)-1</f>
        <v>0.3002131506302701</v>
      </c>
      <c r="F53" s="6"/>
      <c r="G53" s="35">
        <f>(G39/G49)^(1/G16)-1</f>
        <v>0.3536498237920942</v>
      </c>
      <c r="H53" s="7"/>
    </row>
    <row r="54" spans="2:8" ht="6" customHeight="1" thickBot="1">
      <c r="B54" s="8"/>
      <c r="C54" s="18"/>
      <c r="D54" s="9"/>
      <c r="E54" s="9"/>
      <c r="F54" s="9"/>
      <c r="G54" s="9"/>
      <c r="H54" s="10"/>
    </row>
    <row r="55" spans="2:8" s="155" customFormat="1" ht="6" customHeight="1">
      <c r="B55" s="306"/>
      <c r="C55" s="306"/>
      <c r="D55" s="306"/>
      <c r="E55" s="306"/>
      <c r="F55" s="306"/>
      <c r="G55" s="306"/>
      <c r="H55" s="306"/>
    </row>
    <row r="56" spans="2:8" s="155" customFormat="1" ht="51.75" customHeight="1">
      <c r="B56" s="301"/>
      <c r="C56" s="302"/>
      <c r="D56" s="302"/>
      <c r="E56" s="302"/>
      <c r="F56" s="302"/>
      <c r="G56" s="302"/>
      <c r="H56" s="302"/>
    </row>
    <row r="57" s="155" customFormat="1" ht="12.75">
      <c r="C57" s="190"/>
    </row>
    <row r="58" s="155" customFormat="1" ht="12.75">
      <c r="C58" s="190"/>
    </row>
    <row r="59" s="155" customFormat="1" ht="12.75">
      <c r="C59" s="190"/>
    </row>
    <row r="60" s="155" customFormat="1" ht="12.75">
      <c r="C60" s="190"/>
    </row>
    <row r="61" s="155" customFormat="1" ht="12.75">
      <c r="C61" s="190"/>
    </row>
    <row r="62" spans="3:10" s="83" customFormat="1" ht="12.75">
      <c r="C62" s="84"/>
      <c r="I62" s="155"/>
      <c r="J62" s="155"/>
    </row>
    <row r="63" spans="3:10" s="83" customFormat="1" ht="12.75">
      <c r="C63" s="84"/>
      <c r="I63" s="155"/>
      <c r="J63" s="155"/>
    </row>
    <row r="64" spans="3:10" s="83" customFormat="1" ht="12.75">
      <c r="C64" s="84"/>
      <c r="I64" s="155"/>
      <c r="J64" s="155"/>
    </row>
    <row r="65" spans="3:10" s="83" customFormat="1" ht="12.75">
      <c r="C65" s="84"/>
      <c r="I65" s="155"/>
      <c r="J65" s="155"/>
    </row>
    <row r="66" spans="3:10" s="83" customFormat="1" ht="12.75">
      <c r="C66" s="84"/>
      <c r="I66" s="155"/>
      <c r="J66" s="155"/>
    </row>
    <row r="67" spans="3:10" s="83" customFormat="1" ht="12.75">
      <c r="C67" s="84"/>
      <c r="I67" s="155"/>
      <c r="J67" s="155"/>
    </row>
    <row r="68" spans="3:10" s="83" customFormat="1" ht="12.75">
      <c r="C68" s="84"/>
      <c r="I68" s="155"/>
      <c r="J68" s="155"/>
    </row>
    <row r="69" spans="3:10" s="83" customFormat="1" ht="12.75">
      <c r="C69" s="84"/>
      <c r="I69" s="155"/>
      <c r="J69" s="155"/>
    </row>
    <row r="70" spans="3:10" s="83" customFormat="1" ht="12.75">
      <c r="C70" s="84"/>
      <c r="I70" s="155"/>
      <c r="J70" s="155"/>
    </row>
    <row r="71" spans="3:10" s="83" customFormat="1" ht="12.75">
      <c r="C71" s="84"/>
      <c r="I71" s="155"/>
      <c r="J71" s="155"/>
    </row>
    <row r="72" spans="3:10" s="83" customFormat="1" ht="12.75">
      <c r="C72" s="84"/>
      <c r="I72" s="155"/>
      <c r="J72" s="155"/>
    </row>
    <row r="73" spans="3:10" s="83" customFormat="1" ht="12.75">
      <c r="C73" s="84"/>
      <c r="I73" s="155"/>
      <c r="J73" s="155"/>
    </row>
    <row r="74" spans="3:10" s="83" customFormat="1" ht="12.75">
      <c r="C74" s="84"/>
      <c r="I74" s="155"/>
      <c r="J74" s="155"/>
    </row>
    <row r="75" spans="3:10" s="83" customFormat="1" ht="12.75">
      <c r="C75" s="84"/>
      <c r="I75" s="155"/>
      <c r="J75" s="155"/>
    </row>
    <row r="76" spans="3:10" s="83" customFormat="1" ht="12.75">
      <c r="C76" s="84"/>
      <c r="I76" s="155"/>
      <c r="J76" s="155"/>
    </row>
    <row r="77" spans="3:10" s="83" customFormat="1" ht="12.75">
      <c r="C77" s="84"/>
      <c r="I77" s="155"/>
      <c r="J77" s="155"/>
    </row>
    <row r="78" spans="3:10" s="83" customFormat="1" ht="12.75">
      <c r="C78" s="84"/>
      <c r="I78" s="155"/>
      <c r="J78" s="155"/>
    </row>
    <row r="79" spans="3:10" s="83" customFormat="1" ht="12.75">
      <c r="C79" s="84"/>
      <c r="I79" s="155"/>
      <c r="J79" s="155"/>
    </row>
    <row r="80" spans="3:10" s="83" customFormat="1" ht="12.75">
      <c r="C80" s="84"/>
      <c r="I80" s="155"/>
      <c r="J80" s="155"/>
    </row>
    <row r="81" spans="3:10" s="83" customFormat="1" ht="12.75">
      <c r="C81" s="84"/>
      <c r="I81" s="155"/>
      <c r="J81" s="155"/>
    </row>
    <row r="82" spans="3:10" s="83" customFormat="1" ht="12.75">
      <c r="C82" s="84"/>
      <c r="I82" s="155"/>
      <c r="J82" s="155"/>
    </row>
    <row r="83" spans="3:10" s="83" customFormat="1" ht="12.75">
      <c r="C83" s="84"/>
      <c r="I83" s="155"/>
      <c r="J83" s="155"/>
    </row>
    <row r="84" spans="3:10" s="83" customFormat="1" ht="12.75">
      <c r="C84" s="84"/>
      <c r="I84" s="155"/>
      <c r="J84" s="155"/>
    </row>
    <row r="85" spans="3:10" s="83" customFormat="1" ht="12.75">
      <c r="C85" s="84"/>
      <c r="I85" s="155"/>
      <c r="J85" s="155"/>
    </row>
    <row r="86" spans="3:10" s="83" customFormat="1" ht="12.75">
      <c r="C86" s="84"/>
      <c r="I86" s="155"/>
      <c r="J86" s="155"/>
    </row>
    <row r="87" spans="3:10" s="83" customFormat="1" ht="12.75">
      <c r="C87" s="84"/>
      <c r="I87" s="155"/>
      <c r="J87" s="155"/>
    </row>
    <row r="88" spans="3:10" s="83" customFormat="1" ht="12.75">
      <c r="C88" s="84"/>
      <c r="I88" s="155"/>
      <c r="J88" s="155"/>
    </row>
    <row r="89" spans="3:10" s="83" customFormat="1" ht="12.75">
      <c r="C89" s="84"/>
      <c r="I89" s="155"/>
      <c r="J89" s="155"/>
    </row>
    <row r="90" spans="3:10" s="83" customFormat="1" ht="12.75">
      <c r="C90" s="84"/>
      <c r="I90" s="155"/>
      <c r="J90" s="155"/>
    </row>
    <row r="91" spans="3:10" s="83" customFormat="1" ht="12.75">
      <c r="C91" s="84"/>
      <c r="I91" s="155"/>
      <c r="J91" s="155"/>
    </row>
    <row r="92" spans="3:10" s="83" customFormat="1" ht="12.75">
      <c r="C92" s="84"/>
      <c r="I92" s="155"/>
      <c r="J92" s="155"/>
    </row>
    <row r="93" spans="3:10" s="83" customFormat="1" ht="12.75">
      <c r="C93" s="84"/>
      <c r="I93" s="155"/>
      <c r="J93" s="155"/>
    </row>
    <row r="94" spans="3:10" s="83" customFormat="1" ht="12.75">
      <c r="C94" s="84"/>
      <c r="I94" s="155"/>
      <c r="J94" s="155"/>
    </row>
    <row r="95" spans="3:10" s="83" customFormat="1" ht="12.75">
      <c r="C95" s="84"/>
      <c r="I95" s="155"/>
      <c r="J95" s="155"/>
    </row>
    <row r="96" spans="3:10" s="83" customFormat="1" ht="12.75">
      <c r="C96" s="84"/>
      <c r="I96" s="155"/>
      <c r="J96" s="155"/>
    </row>
    <row r="97" spans="3:10" s="83" customFormat="1" ht="12.75">
      <c r="C97" s="84"/>
      <c r="I97" s="155"/>
      <c r="J97" s="155"/>
    </row>
    <row r="98" spans="3:10" s="83" customFormat="1" ht="12.75">
      <c r="C98" s="84"/>
      <c r="I98" s="155"/>
      <c r="J98" s="155"/>
    </row>
    <row r="99" spans="3:10" s="83" customFormat="1" ht="12.75">
      <c r="C99" s="84"/>
      <c r="I99" s="155"/>
      <c r="J99" s="155"/>
    </row>
    <row r="100" spans="3:10" s="83" customFormat="1" ht="12.75">
      <c r="C100" s="84"/>
      <c r="I100" s="155"/>
      <c r="J100" s="155"/>
    </row>
    <row r="101" spans="3:10" s="83" customFormat="1" ht="12.75">
      <c r="C101" s="84"/>
      <c r="I101" s="155"/>
      <c r="J101" s="155"/>
    </row>
    <row r="102" spans="3:10" s="83" customFormat="1" ht="12.75">
      <c r="C102" s="84"/>
      <c r="I102" s="155"/>
      <c r="J102" s="155"/>
    </row>
    <row r="103" spans="3:10" s="83" customFormat="1" ht="12.75">
      <c r="C103" s="84"/>
      <c r="I103" s="155"/>
      <c r="J103" s="155"/>
    </row>
    <row r="104" spans="3:10" s="83" customFormat="1" ht="12.75">
      <c r="C104" s="84"/>
      <c r="I104" s="155"/>
      <c r="J104" s="155"/>
    </row>
    <row r="105" spans="3:10" s="83" customFormat="1" ht="12.75">
      <c r="C105" s="84"/>
      <c r="I105" s="155"/>
      <c r="J105" s="155"/>
    </row>
    <row r="106" spans="3:10" s="83" customFormat="1" ht="12.75">
      <c r="C106" s="84"/>
      <c r="I106" s="155"/>
      <c r="J106" s="155"/>
    </row>
    <row r="107" spans="3:10" s="83" customFormat="1" ht="12.75">
      <c r="C107" s="84"/>
      <c r="I107" s="155"/>
      <c r="J107" s="155"/>
    </row>
    <row r="108" spans="3:10" s="83" customFormat="1" ht="12.75">
      <c r="C108" s="84"/>
      <c r="I108" s="155"/>
      <c r="J108" s="155"/>
    </row>
    <row r="109" spans="3:10" s="83" customFormat="1" ht="12.75">
      <c r="C109" s="84"/>
      <c r="I109" s="155"/>
      <c r="J109" s="155"/>
    </row>
    <row r="110" spans="3:10" s="83" customFormat="1" ht="12.75">
      <c r="C110" s="84"/>
      <c r="I110" s="155"/>
      <c r="J110" s="155"/>
    </row>
    <row r="111" spans="3:10" s="83" customFormat="1" ht="12.75">
      <c r="C111" s="84"/>
      <c r="I111" s="155"/>
      <c r="J111" s="155"/>
    </row>
    <row r="112" spans="3:10" s="83" customFormat="1" ht="12.75">
      <c r="C112" s="84"/>
      <c r="I112" s="155"/>
      <c r="J112" s="155"/>
    </row>
    <row r="113" spans="3:10" s="83" customFormat="1" ht="12.75">
      <c r="C113" s="84"/>
      <c r="I113" s="155"/>
      <c r="J113" s="155"/>
    </row>
    <row r="114" spans="3:10" s="83" customFormat="1" ht="12.75">
      <c r="C114" s="84"/>
      <c r="I114" s="155"/>
      <c r="J114" s="155"/>
    </row>
    <row r="115" spans="3:10" s="83" customFormat="1" ht="12.75">
      <c r="C115" s="84"/>
      <c r="I115" s="155"/>
      <c r="J115" s="155"/>
    </row>
    <row r="116" spans="3:10" s="83" customFormat="1" ht="12.75">
      <c r="C116" s="84"/>
      <c r="I116" s="155"/>
      <c r="J116" s="155"/>
    </row>
    <row r="117" spans="3:10" s="83" customFormat="1" ht="12.75">
      <c r="C117" s="84"/>
      <c r="I117" s="155"/>
      <c r="J117" s="155"/>
    </row>
    <row r="118" spans="3:10" s="83" customFormat="1" ht="12.75">
      <c r="C118" s="84"/>
      <c r="I118" s="155"/>
      <c r="J118" s="155"/>
    </row>
    <row r="119" spans="3:10" s="83" customFormat="1" ht="12.75">
      <c r="C119" s="84"/>
      <c r="I119" s="155"/>
      <c r="J119" s="155"/>
    </row>
    <row r="120" spans="3:10" s="83" customFormat="1" ht="12.75">
      <c r="C120" s="84"/>
      <c r="I120" s="155"/>
      <c r="J120" s="155"/>
    </row>
    <row r="121" spans="3:10" s="83" customFormat="1" ht="12.75">
      <c r="C121" s="84"/>
      <c r="I121" s="155"/>
      <c r="J121" s="155"/>
    </row>
    <row r="122" spans="3:10" s="83" customFormat="1" ht="12.75">
      <c r="C122" s="84"/>
      <c r="I122" s="155"/>
      <c r="J122" s="155"/>
    </row>
    <row r="123" spans="3:10" s="83" customFormat="1" ht="12.75">
      <c r="C123" s="84"/>
      <c r="I123" s="155"/>
      <c r="J123" s="155"/>
    </row>
    <row r="124" spans="3:10" s="83" customFormat="1" ht="12.75">
      <c r="C124" s="84"/>
      <c r="I124" s="155"/>
      <c r="J124" s="155"/>
    </row>
    <row r="125" spans="3:10" s="83" customFormat="1" ht="12.75">
      <c r="C125" s="84"/>
      <c r="I125" s="155"/>
      <c r="J125" s="155"/>
    </row>
    <row r="126" spans="3:10" s="83" customFormat="1" ht="12.75">
      <c r="C126" s="84"/>
      <c r="I126" s="155"/>
      <c r="J126" s="155"/>
    </row>
    <row r="127" spans="3:10" s="83" customFormat="1" ht="12.75">
      <c r="C127" s="84"/>
      <c r="I127" s="155"/>
      <c r="J127" s="155"/>
    </row>
    <row r="128" spans="3:10" s="83" customFormat="1" ht="12.75">
      <c r="C128" s="84"/>
      <c r="I128" s="155"/>
      <c r="J128" s="155"/>
    </row>
    <row r="129" spans="3:10" s="83" customFormat="1" ht="12.75">
      <c r="C129" s="84"/>
      <c r="I129" s="155"/>
      <c r="J129" s="155"/>
    </row>
    <row r="130" spans="3:10" s="83" customFormat="1" ht="12.75">
      <c r="C130" s="84"/>
      <c r="I130" s="155"/>
      <c r="J130" s="155"/>
    </row>
    <row r="131" spans="3:10" s="83" customFormat="1" ht="12.75">
      <c r="C131" s="84"/>
      <c r="I131" s="155"/>
      <c r="J131" s="155"/>
    </row>
    <row r="132" spans="3:10" s="83" customFormat="1" ht="12.75">
      <c r="C132" s="84"/>
      <c r="I132" s="155"/>
      <c r="J132" s="155"/>
    </row>
    <row r="133" spans="3:10" s="83" customFormat="1" ht="12.75">
      <c r="C133" s="84"/>
      <c r="I133" s="155"/>
      <c r="J133" s="155"/>
    </row>
    <row r="134" spans="3:10" s="83" customFormat="1" ht="12.75">
      <c r="C134" s="84"/>
      <c r="I134" s="155"/>
      <c r="J134" s="155"/>
    </row>
    <row r="135" spans="3:10" s="83" customFormat="1" ht="12.75">
      <c r="C135" s="84"/>
      <c r="I135" s="155"/>
      <c r="J135" s="155"/>
    </row>
    <row r="136" spans="3:10" s="83" customFormat="1" ht="12.75">
      <c r="C136" s="84"/>
      <c r="I136" s="155"/>
      <c r="J136" s="155"/>
    </row>
    <row r="137" spans="3:10" s="83" customFormat="1" ht="12.75">
      <c r="C137" s="84"/>
      <c r="I137" s="155"/>
      <c r="J137" s="155"/>
    </row>
    <row r="138" spans="3:10" s="83" customFormat="1" ht="12.75">
      <c r="C138" s="84"/>
      <c r="I138" s="155"/>
      <c r="J138" s="155"/>
    </row>
    <row r="139" spans="3:10" s="83" customFormat="1" ht="12.75">
      <c r="C139" s="84"/>
      <c r="I139" s="155"/>
      <c r="J139" s="155"/>
    </row>
    <row r="140" spans="3:10" s="83" customFormat="1" ht="12.75">
      <c r="C140" s="84"/>
      <c r="I140" s="155"/>
      <c r="J140" s="155"/>
    </row>
    <row r="141" spans="3:10" s="83" customFormat="1" ht="12.75">
      <c r="C141" s="84"/>
      <c r="I141" s="155"/>
      <c r="J141" s="155"/>
    </row>
    <row r="142" spans="3:10" s="83" customFormat="1" ht="12.75">
      <c r="C142" s="84"/>
      <c r="I142" s="155"/>
      <c r="J142" s="155"/>
    </row>
    <row r="143" spans="3:10" s="83" customFormat="1" ht="12.75">
      <c r="C143" s="84"/>
      <c r="I143" s="155"/>
      <c r="J143" s="155"/>
    </row>
    <row r="144" spans="3:10" s="83" customFormat="1" ht="12.75">
      <c r="C144" s="84"/>
      <c r="I144" s="155"/>
      <c r="J144" s="155"/>
    </row>
    <row r="145" spans="3:10" s="83" customFormat="1" ht="12.75">
      <c r="C145" s="84"/>
      <c r="I145" s="155"/>
      <c r="J145" s="155"/>
    </row>
    <row r="146" spans="3:10" s="83" customFormat="1" ht="12.75">
      <c r="C146" s="84"/>
      <c r="I146" s="155"/>
      <c r="J146" s="155"/>
    </row>
    <row r="147" spans="3:10" s="83" customFormat="1" ht="12.75">
      <c r="C147" s="84"/>
      <c r="I147" s="155"/>
      <c r="J147" s="155"/>
    </row>
    <row r="148" spans="3:10" s="83" customFormat="1" ht="12.75">
      <c r="C148" s="84"/>
      <c r="I148" s="155"/>
      <c r="J148" s="155"/>
    </row>
    <row r="149" spans="3:10" s="83" customFormat="1" ht="12.75">
      <c r="C149" s="84"/>
      <c r="I149" s="155"/>
      <c r="J149" s="155"/>
    </row>
    <row r="150" spans="3:10" s="83" customFormat="1" ht="12.75">
      <c r="C150" s="84"/>
      <c r="I150" s="155"/>
      <c r="J150" s="155"/>
    </row>
    <row r="151" spans="3:10" s="83" customFormat="1" ht="12.75">
      <c r="C151" s="84"/>
      <c r="I151" s="155"/>
      <c r="J151" s="155"/>
    </row>
    <row r="152" spans="3:10" s="83" customFormat="1" ht="12.75">
      <c r="C152" s="84"/>
      <c r="I152" s="155"/>
      <c r="J152" s="155"/>
    </row>
    <row r="153" spans="3:10" s="83" customFormat="1" ht="12.75">
      <c r="C153" s="84"/>
      <c r="I153" s="155"/>
      <c r="J153" s="155"/>
    </row>
    <row r="154" spans="3:10" s="83" customFormat="1" ht="12.75">
      <c r="C154" s="84"/>
      <c r="I154" s="155"/>
      <c r="J154" s="155"/>
    </row>
    <row r="155" spans="3:10" s="83" customFormat="1" ht="12.75">
      <c r="C155" s="84"/>
      <c r="I155" s="155"/>
      <c r="J155" s="155"/>
    </row>
    <row r="156" spans="3:10" s="83" customFormat="1" ht="12.75">
      <c r="C156" s="84"/>
      <c r="I156" s="155"/>
      <c r="J156" s="155"/>
    </row>
    <row r="157" spans="3:10" s="83" customFormat="1" ht="12.75">
      <c r="C157" s="84"/>
      <c r="I157" s="155"/>
      <c r="J157" s="155"/>
    </row>
    <row r="158" spans="3:10" s="83" customFormat="1" ht="12.75">
      <c r="C158" s="84"/>
      <c r="I158" s="155"/>
      <c r="J158" s="155"/>
    </row>
    <row r="159" spans="3:10" s="83" customFormat="1" ht="12.75">
      <c r="C159" s="84"/>
      <c r="I159" s="155"/>
      <c r="J159" s="155"/>
    </row>
    <row r="160" spans="3:10" s="83" customFormat="1" ht="12.75">
      <c r="C160" s="84"/>
      <c r="I160" s="155"/>
      <c r="J160" s="155"/>
    </row>
    <row r="161" spans="3:10" s="83" customFormat="1" ht="12.75">
      <c r="C161" s="84"/>
      <c r="I161" s="155"/>
      <c r="J161" s="155"/>
    </row>
    <row r="162" spans="3:10" s="83" customFormat="1" ht="12.75">
      <c r="C162" s="84"/>
      <c r="I162" s="155"/>
      <c r="J162" s="155"/>
    </row>
    <row r="163" spans="3:10" s="83" customFormat="1" ht="12.75">
      <c r="C163" s="84"/>
      <c r="I163" s="155"/>
      <c r="J163" s="155"/>
    </row>
    <row r="164" spans="3:10" s="83" customFormat="1" ht="12.75">
      <c r="C164" s="84"/>
      <c r="I164" s="155"/>
      <c r="J164" s="155"/>
    </row>
    <row r="165" spans="3:10" s="83" customFormat="1" ht="12.75">
      <c r="C165" s="84"/>
      <c r="I165" s="155"/>
      <c r="J165" s="155"/>
    </row>
    <row r="166" spans="3:10" s="83" customFormat="1" ht="12.75">
      <c r="C166" s="84"/>
      <c r="I166" s="155"/>
      <c r="J166" s="155"/>
    </row>
    <row r="167" spans="3:10" s="83" customFormat="1" ht="12.75">
      <c r="C167" s="84"/>
      <c r="I167" s="155"/>
      <c r="J167" s="155"/>
    </row>
    <row r="168" spans="3:10" s="83" customFormat="1" ht="12.75">
      <c r="C168" s="84"/>
      <c r="I168" s="155"/>
      <c r="J168" s="155"/>
    </row>
    <row r="169" spans="3:10" s="83" customFormat="1" ht="12.75">
      <c r="C169" s="84"/>
      <c r="I169" s="155"/>
      <c r="J169" s="155"/>
    </row>
    <row r="170" spans="3:10" s="83" customFormat="1" ht="12.75">
      <c r="C170" s="84"/>
      <c r="I170" s="155"/>
      <c r="J170" s="155"/>
    </row>
    <row r="171" spans="3:10" s="83" customFormat="1" ht="12.75">
      <c r="C171" s="84"/>
      <c r="I171" s="155"/>
      <c r="J171" s="155"/>
    </row>
    <row r="172" spans="3:10" s="83" customFormat="1" ht="12.75">
      <c r="C172" s="84"/>
      <c r="I172" s="155"/>
      <c r="J172" s="155"/>
    </row>
    <row r="173" spans="3:10" s="83" customFormat="1" ht="12.75">
      <c r="C173" s="84"/>
      <c r="I173" s="155"/>
      <c r="J173" s="155"/>
    </row>
    <row r="174" spans="3:10" s="83" customFormat="1" ht="12.75">
      <c r="C174" s="84"/>
      <c r="I174" s="155"/>
      <c r="J174" s="155"/>
    </row>
    <row r="175" spans="3:10" s="83" customFormat="1" ht="12.75">
      <c r="C175" s="84"/>
      <c r="I175" s="155"/>
      <c r="J175" s="155"/>
    </row>
    <row r="176" spans="3:10" s="83" customFormat="1" ht="12.75">
      <c r="C176" s="84"/>
      <c r="I176" s="155"/>
      <c r="J176" s="155"/>
    </row>
    <row r="177" spans="3:10" s="83" customFormat="1" ht="12.75">
      <c r="C177" s="84"/>
      <c r="I177" s="155"/>
      <c r="J177" s="155"/>
    </row>
    <row r="178" spans="3:10" s="83" customFormat="1" ht="12.75">
      <c r="C178" s="84"/>
      <c r="I178" s="155"/>
      <c r="J178" s="155"/>
    </row>
    <row r="179" spans="3:10" s="83" customFormat="1" ht="12.75">
      <c r="C179" s="84"/>
      <c r="I179" s="155"/>
      <c r="J179" s="155"/>
    </row>
    <row r="180" spans="3:10" s="83" customFormat="1" ht="12.75">
      <c r="C180" s="84"/>
      <c r="I180" s="155"/>
      <c r="J180" s="155"/>
    </row>
    <row r="181" spans="3:10" s="83" customFormat="1" ht="12.75">
      <c r="C181" s="84"/>
      <c r="I181" s="155"/>
      <c r="J181" s="155"/>
    </row>
    <row r="182" spans="3:10" s="83" customFormat="1" ht="12.75">
      <c r="C182" s="84"/>
      <c r="I182" s="155"/>
      <c r="J182" s="155"/>
    </row>
    <row r="183" spans="3:10" s="83" customFormat="1" ht="12.75">
      <c r="C183" s="84"/>
      <c r="I183" s="155"/>
      <c r="J183" s="155"/>
    </row>
    <row r="184" spans="3:10" s="83" customFormat="1" ht="12.75">
      <c r="C184" s="84"/>
      <c r="I184" s="155"/>
      <c r="J184" s="155"/>
    </row>
    <row r="185" spans="3:10" s="83" customFormat="1" ht="12.75">
      <c r="C185" s="84"/>
      <c r="I185" s="155"/>
      <c r="J185" s="155"/>
    </row>
    <row r="186" spans="3:10" s="83" customFormat="1" ht="12.75">
      <c r="C186" s="84"/>
      <c r="I186" s="155"/>
      <c r="J186" s="155"/>
    </row>
    <row r="187" spans="3:10" s="83" customFormat="1" ht="12.75">
      <c r="C187" s="84"/>
      <c r="I187" s="155"/>
      <c r="J187" s="155"/>
    </row>
    <row r="188" spans="3:10" s="83" customFormat="1" ht="12.75">
      <c r="C188" s="84"/>
      <c r="I188" s="155"/>
      <c r="J188" s="155"/>
    </row>
    <row r="189" spans="3:10" s="83" customFormat="1" ht="12.75">
      <c r="C189" s="84"/>
      <c r="I189" s="155"/>
      <c r="J189" s="155"/>
    </row>
    <row r="190" spans="3:10" s="83" customFormat="1" ht="12.75">
      <c r="C190" s="84"/>
      <c r="I190" s="155"/>
      <c r="J190" s="155"/>
    </row>
    <row r="191" spans="3:10" s="83" customFormat="1" ht="12.75">
      <c r="C191" s="84"/>
      <c r="I191" s="155"/>
      <c r="J191" s="155"/>
    </row>
    <row r="192" spans="3:10" s="83" customFormat="1" ht="12.75">
      <c r="C192" s="84"/>
      <c r="I192" s="155"/>
      <c r="J192" s="155"/>
    </row>
    <row r="193" spans="3:10" s="83" customFormat="1" ht="12.75">
      <c r="C193" s="84"/>
      <c r="I193" s="155"/>
      <c r="J193" s="155"/>
    </row>
    <row r="194" spans="3:10" s="83" customFormat="1" ht="12.75">
      <c r="C194" s="84"/>
      <c r="I194" s="155"/>
      <c r="J194" s="155"/>
    </row>
    <row r="195" spans="3:10" s="83" customFormat="1" ht="12.75">
      <c r="C195" s="84"/>
      <c r="I195" s="155"/>
      <c r="J195" s="155"/>
    </row>
    <row r="196" spans="3:10" s="83" customFormat="1" ht="12.75">
      <c r="C196" s="84"/>
      <c r="I196" s="155"/>
      <c r="J196" s="155"/>
    </row>
    <row r="197" spans="3:10" s="83" customFormat="1" ht="12.75">
      <c r="C197" s="84"/>
      <c r="I197" s="155"/>
      <c r="J197" s="155"/>
    </row>
    <row r="198" spans="3:10" s="83" customFormat="1" ht="12.75">
      <c r="C198" s="84"/>
      <c r="I198" s="155"/>
      <c r="J198" s="155"/>
    </row>
    <row r="199" spans="3:10" s="83" customFormat="1" ht="12.75">
      <c r="C199" s="84"/>
      <c r="I199" s="155"/>
      <c r="J199" s="155"/>
    </row>
    <row r="200" spans="3:10" s="83" customFormat="1" ht="12.75">
      <c r="C200" s="84"/>
      <c r="I200" s="155"/>
      <c r="J200" s="155"/>
    </row>
    <row r="201" spans="3:10" s="83" customFormat="1" ht="12.75">
      <c r="C201" s="84"/>
      <c r="I201" s="155"/>
      <c r="J201" s="155"/>
    </row>
    <row r="202" spans="3:10" s="83" customFormat="1" ht="12.75">
      <c r="C202" s="84"/>
      <c r="I202" s="155"/>
      <c r="J202" s="155"/>
    </row>
    <row r="203" spans="3:10" s="83" customFormat="1" ht="12.75">
      <c r="C203" s="84"/>
      <c r="I203" s="155"/>
      <c r="J203" s="155"/>
    </row>
    <row r="204" spans="3:10" s="83" customFormat="1" ht="12.75">
      <c r="C204" s="84"/>
      <c r="I204" s="155"/>
      <c r="J204" s="155"/>
    </row>
    <row r="205" spans="3:10" s="83" customFormat="1" ht="12.75">
      <c r="C205" s="84"/>
      <c r="I205" s="155"/>
      <c r="J205" s="155"/>
    </row>
    <row r="206" spans="3:10" s="83" customFormat="1" ht="12.75">
      <c r="C206" s="84"/>
      <c r="I206" s="155"/>
      <c r="J206" s="155"/>
    </row>
    <row r="207" spans="3:10" s="83" customFormat="1" ht="12.75">
      <c r="C207" s="84"/>
      <c r="I207" s="155"/>
      <c r="J207" s="155"/>
    </row>
    <row r="208" spans="3:10" s="83" customFormat="1" ht="12.75">
      <c r="C208" s="84"/>
      <c r="I208" s="155"/>
      <c r="J208" s="155"/>
    </row>
    <row r="209" spans="3:10" s="83" customFormat="1" ht="12.75">
      <c r="C209" s="84"/>
      <c r="I209" s="155"/>
      <c r="J209" s="155"/>
    </row>
    <row r="210" spans="3:10" s="83" customFormat="1" ht="12.75">
      <c r="C210" s="84"/>
      <c r="I210" s="155"/>
      <c r="J210" s="155"/>
    </row>
    <row r="211" spans="3:10" s="83" customFormat="1" ht="12.75">
      <c r="C211" s="84"/>
      <c r="I211" s="155"/>
      <c r="J211" s="155"/>
    </row>
    <row r="212" spans="3:10" s="83" customFormat="1" ht="12.75">
      <c r="C212" s="84"/>
      <c r="I212" s="155"/>
      <c r="J212" s="155"/>
    </row>
    <row r="213" spans="3:10" s="83" customFormat="1" ht="12.75">
      <c r="C213" s="84"/>
      <c r="I213" s="155"/>
      <c r="J213" s="155"/>
    </row>
    <row r="214" spans="3:10" s="83" customFormat="1" ht="12.75">
      <c r="C214" s="84"/>
      <c r="I214" s="155"/>
      <c r="J214" s="155"/>
    </row>
    <row r="215" spans="3:10" s="83" customFormat="1" ht="12.75">
      <c r="C215" s="84"/>
      <c r="I215" s="155"/>
      <c r="J215" s="155"/>
    </row>
    <row r="216" spans="3:10" s="83" customFormat="1" ht="12.75">
      <c r="C216" s="84"/>
      <c r="I216" s="155"/>
      <c r="J216" s="155"/>
    </row>
    <row r="217" spans="3:10" s="83" customFormat="1" ht="12.75">
      <c r="C217" s="84"/>
      <c r="I217" s="155"/>
      <c r="J217" s="155"/>
    </row>
    <row r="218" spans="3:10" s="83" customFormat="1" ht="12.75">
      <c r="C218" s="84"/>
      <c r="I218" s="155"/>
      <c r="J218" s="155"/>
    </row>
    <row r="219" spans="3:10" s="83" customFormat="1" ht="12.75">
      <c r="C219" s="84"/>
      <c r="I219" s="155"/>
      <c r="J219" s="155"/>
    </row>
    <row r="220" spans="3:10" s="83" customFormat="1" ht="12.75">
      <c r="C220" s="84"/>
      <c r="I220" s="155"/>
      <c r="J220" s="155"/>
    </row>
    <row r="221" spans="3:10" s="83" customFormat="1" ht="12.75">
      <c r="C221" s="84"/>
      <c r="I221" s="155"/>
      <c r="J221" s="155"/>
    </row>
    <row r="222" spans="3:10" s="83" customFormat="1" ht="12.75">
      <c r="C222" s="84"/>
      <c r="I222" s="155"/>
      <c r="J222" s="155"/>
    </row>
    <row r="223" spans="3:10" s="83" customFormat="1" ht="12.75">
      <c r="C223" s="84"/>
      <c r="I223" s="155"/>
      <c r="J223" s="155"/>
    </row>
    <row r="224" spans="3:10" s="83" customFormat="1" ht="12.75">
      <c r="C224" s="84"/>
      <c r="I224" s="155"/>
      <c r="J224" s="155"/>
    </row>
    <row r="225" spans="3:10" s="83" customFormat="1" ht="12.75">
      <c r="C225" s="84"/>
      <c r="I225" s="155"/>
      <c r="J225" s="155"/>
    </row>
    <row r="226" spans="3:10" s="83" customFormat="1" ht="12.75">
      <c r="C226" s="84"/>
      <c r="I226" s="155"/>
      <c r="J226" s="155"/>
    </row>
    <row r="227" spans="3:10" s="83" customFormat="1" ht="12.75">
      <c r="C227" s="84"/>
      <c r="I227" s="155"/>
      <c r="J227" s="155"/>
    </row>
    <row r="228" spans="3:10" s="83" customFormat="1" ht="12.75">
      <c r="C228" s="84"/>
      <c r="I228" s="155"/>
      <c r="J228" s="155"/>
    </row>
    <row r="229" spans="3:10" s="83" customFormat="1" ht="12.75">
      <c r="C229" s="84"/>
      <c r="I229" s="155"/>
      <c r="J229" s="155"/>
    </row>
    <row r="230" spans="3:10" s="83" customFormat="1" ht="12.75">
      <c r="C230" s="84"/>
      <c r="I230" s="155"/>
      <c r="J230" s="155"/>
    </row>
    <row r="231" spans="3:10" s="83" customFormat="1" ht="12.75">
      <c r="C231" s="84"/>
      <c r="I231" s="155"/>
      <c r="J231" s="155"/>
    </row>
    <row r="232" spans="3:10" s="83" customFormat="1" ht="12.75">
      <c r="C232" s="84"/>
      <c r="I232" s="155"/>
      <c r="J232" s="155"/>
    </row>
    <row r="233" spans="3:10" s="83" customFormat="1" ht="12.75">
      <c r="C233" s="84"/>
      <c r="I233" s="155"/>
      <c r="J233" s="155"/>
    </row>
    <row r="234" spans="3:10" s="83" customFormat="1" ht="12.75">
      <c r="C234" s="84"/>
      <c r="I234" s="155"/>
      <c r="J234" s="155"/>
    </row>
    <row r="235" spans="3:10" s="83" customFormat="1" ht="12.75">
      <c r="C235" s="84"/>
      <c r="I235" s="155"/>
      <c r="J235" s="155"/>
    </row>
    <row r="236" spans="3:10" s="83" customFormat="1" ht="12.75">
      <c r="C236" s="84"/>
      <c r="I236" s="155"/>
      <c r="J236" s="155"/>
    </row>
    <row r="237" spans="3:10" s="83" customFormat="1" ht="12.75">
      <c r="C237" s="84"/>
      <c r="I237" s="155"/>
      <c r="J237" s="155"/>
    </row>
    <row r="238" spans="3:10" s="83" customFormat="1" ht="12.75">
      <c r="C238" s="84"/>
      <c r="I238" s="155"/>
      <c r="J238" s="155"/>
    </row>
    <row r="239" spans="3:10" s="83" customFormat="1" ht="12.75">
      <c r="C239" s="84"/>
      <c r="I239" s="155"/>
      <c r="J239" s="155"/>
    </row>
  </sheetData>
  <sheetProtection sheet="1" objects="1" scenarios="1"/>
  <mergeCells count="13">
    <mergeCell ref="B27:H27"/>
    <mergeCell ref="B32:H32"/>
    <mergeCell ref="B33:H33"/>
    <mergeCell ref="B2:H2"/>
    <mergeCell ref="B4:H4"/>
    <mergeCell ref="B13:H13"/>
    <mergeCell ref="B18:H18"/>
    <mergeCell ref="B56:H56"/>
    <mergeCell ref="B37:H37"/>
    <mergeCell ref="B23:H23"/>
    <mergeCell ref="B51:H51"/>
    <mergeCell ref="B55:H55"/>
    <mergeCell ref="B26:H26"/>
  </mergeCells>
  <printOptions/>
  <pageMargins left="0.75" right="0.75" top="1" bottom="1" header="0.5" footer="0.5"/>
  <pageSetup fitToHeight="1" fitToWidth="1" horizontalDpi="300" verticalDpi="300" orientation="portrait" scale="95" r:id="rId1"/>
  <headerFooter alignWithMargins="0">
    <oddHeader>&amp;C&amp;A</oddHeader>
  </headerFooter>
  <ignoredErrors>
    <ignoredError sqref="E15:G15"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B2:AU273"/>
  <sheetViews>
    <sheetView showGridLines="0" zoomScalePageLayoutView="0" workbookViewId="0" topLeftCell="A1">
      <selection activeCell="B2" sqref="B2:H37"/>
    </sheetView>
  </sheetViews>
  <sheetFormatPr defaultColWidth="9.140625" defaultRowHeight="12.75"/>
  <cols>
    <col min="2" max="2" width="3.7109375" style="0" customWidth="1"/>
    <col min="3" max="3" width="43.00390625" style="1" customWidth="1"/>
    <col min="4" max="4" width="3.7109375" style="0" customWidth="1"/>
    <col min="5" max="5" width="17.140625" style="0" bestFit="1" customWidth="1"/>
    <col min="6" max="6" width="3.7109375" style="0" customWidth="1"/>
    <col min="7" max="7" width="15.7109375" style="0" bestFit="1" customWidth="1"/>
    <col min="8" max="8" width="3.7109375" style="0" customWidth="1"/>
    <col min="9" max="9" width="9.140625" style="83" customWidth="1"/>
    <col min="10" max="10" width="9.7109375" style="83" bestFit="1" customWidth="1"/>
    <col min="11" max="11" width="9.140625" style="83" customWidth="1"/>
    <col min="12" max="12" width="11.140625" style="83" bestFit="1" customWidth="1"/>
    <col min="13" max="47" width="9.140625" style="83" customWidth="1"/>
  </cols>
  <sheetData>
    <row r="2" spans="2:8" s="156" customFormat="1" ht="24" customHeight="1" thickBot="1">
      <c r="B2" s="310" t="s">
        <v>69</v>
      </c>
      <c r="C2" s="310"/>
      <c r="D2" s="310"/>
      <c r="E2" s="310"/>
      <c r="F2" s="310"/>
      <c r="G2" s="311"/>
      <c r="H2" s="311"/>
    </row>
    <row r="3" spans="2:8" ht="30.75" customHeight="1" thickBot="1">
      <c r="B3" s="312" t="s">
        <v>134</v>
      </c>
      <c r="C3" s="313"/>
      <c r="D3" s="214"/>
      <c r="E3" s="202" t="s">
        <v>66</v>
      </c>
      <c r="F3" s="215"/>
      <c r="G3" s="202" t="s">
        <v>67</v>
      </c>
      <c r="H3" s="216"/>
    </row>
    <row r="4" spans="2:8" ht="6" customHeight="1">
      <c r="B4" s="4"/>
      <c r="C4" s="11"/>
      <c r="D4" s="6"/>
      <c r="E4" s="6"/>
      <c r="F4" s="6"/>
      <c r="G4" s="6"/>
      <c r="H4" s="7"/>
    </row>
    <row r="5" spans="2:8" ht="12.75">
      <c r="B5" s="4"/>
      <c r="C5" s="11" t="s">
        <v>20</v>
      </c>
      <c r="D5" s="6"/>
      <c r="E5" s="217">
        <v>0.04</v>
      </c>
      <c r="F5" s="6"/>
      <c r="G5" s="217">
        <v>0.04</v>
      </c>
      <c r="H5" s="7"/>
    </row>
    <row r="6" spans="2:8" ht="12.75">
      <c r="B6" s="4"/>
      <c r="C6" s="11" t="s">
        <v>21</v>
      </c>
      <c r="D6" s="6"/>
      <c r="E6" s="217">
        <v>0.1</v>
      </c>
      <c r="F6" s="6"/>
      <c r="G6" s="217">
        <v>0.1</v>
      </c>
      <c r="H6" s="7"/>
    </row>
    <row r="7" spans="2:8" ht="12.75">
      <c r="B7" s="4"/>
      <c r="C7" s="11" t="s">
        <v>22</v>
      </c>
      <c r="D7" s="6"/>
      <c r="E7" s="217">
        <v>0.2</v>
      </c>
      <c r="F7" s="6"/>
      <c r="G7" s="217">
        <v>0.2</v>
      </c>
      <c r="H7" s="7"/>
    </row>
    <row r="8" spans="2:8" ht="13.5" customHeight="1">
      <c r="B8" s="4"/>
      <c r="C8" s="11" t="s">
        <v>41</v>
      </c>
      <c r="D8" s="6"/>
      <c r="E8" s="217">
        <v>0.025</v>
      </c>
      <c r="F8" s="6"/>
      <c r="G8" s="217">
        <v>0.025</v>
      </c>
      <c r="H8" s="7"/>
    </row>
    <row r="9" spans="2:8" ht="13.5" customHeight="1">
      <c r="B9" s="4"/>
      <c r="C9" s="11" t="s">
        <v>72</v>
      </c>
      <c r="D9" s="6"/>
      <c r="E9" s="217">
        <v>0.2</v>
      </c>
      <c r="F9" s="6"/>
      <c r="G9" s="217">
        <v>0.2</v>
      </c>
      <c r="H9" s="7"/>
    </row>
    <row r="10" spans="2:8" ht="12.75">
      <c r="B10" s="4"/>
      <c r="C10" s="11" t="s">
        <v>23</v>
      </c>
      <c r="D10" s="6"/>
      <c r="E10" s="218">
        <v>0.25</v>
      </c>
      <c r="F10" s="6"/>
      <c r="G10" s="218">
        <v>0.25</v>
      </c>
      <c r="H10" s="7"/>
    </row>
    <row r="11" spans="2:8" ht="12.75">
      <c r="B11" s="4"/>
      <c r="C11" s="106" t="s">
        <v>125</v>
      </c>
      <c r="D11" s="6"/>
      <c r="E11" s="218">
        <v>3</v>
      </c>
      <c r="F11" s="6"/>
      <c r="G11" s="218">
        <v>4</v>
      </c>
      <c r="H11" s="7"/>
    </row>
    <row r="12" spans="2:8" ht="6" customHeight="1" thickBot="1">
      <c r="B12" s="8"/>
      <c r="C12" s="18"/>
      <c r="D12" s="9"/>
      <c r="E12" s="9"/>
      <c r="F12" s="9"/>
      <c r="G12" s="9"/>
      <c r="H12" s="10"/>
    </row>
    <row r="13" spans="2:8" ht="15.75">
      <c r="B13" s="316" t="s">
        <v>142</v>
      </c>
      <c r="C13" s="317"/>
      <c r="D13" s="317"/>
      <c r="E13" s="317"/>
      <c r="F13" s="317"/>
      <c r="G13" s="318"/>
      <c r="H13" s="319"/>
    </row>
    <row r="14" spans="2:8" ht="12.75">
      <c r="B14" s="4"/>
      <c r="C14" s="191" t="s">
        <v>34</v>
      </c>
      <c r="D14" s="6"/>
      <c r="E14" s="6"/>
      <c r="F14" s="6"/>
      <c r="G14" s="6"/>
      <c r="H14" s="7"/>
    </row>
    <row r="15" spans="2:8" ht="12.75">
      <c r="B15" s="4"/>
      <c r="C15" s="11" t="s">
        <v>28</v>
      </c>
      <c r="D15" s="6"/>
      <c r="E15" s="224">
        <f>'Table 13.3'!E16</f>
        <v>2000000</v>
      </c>
      <c r="F15" s="225"/>
      <c r="G15" s="224">
        <f>'Table 13.3'!E38</f>
        <v>1800000</v>
      </c>
      <c r="H15" s="7"/>
    </row>
    <row r="16" spans="2:8" ht="12.75">
      <c r="B16" s="4"/>
      <c r="C16" s="11" t="s">
        <v>29</v>
      </c>
      <c r="D16" s="6"/>
      <c r="E16" s="226">
        <f>'Table 13.3'!E17</f>
        <v>1</v>
      </c>
      <c r="F16" s="227"/>
      <c r="G16" s="226">
        <f>'Table 13.3'!E39</f>
        <v>1.25</v>
      </c>
      <c r="H16" s="7"/>
    </row>
    <row r="17" spans="2:8" ht="6" customHeight="1">
      <c r="B17" s="4"/>
      <c r="C17" s="11"/>
      <c r="D17" s="6"/>
      <c r="E17" s="228"/>
      <c r="F17" s="225"/>
      <c r="G17" s="228"/>
      <c r="H17" s="7"/>
    </row>
    <row r="18" spans="2:8" ht="12.75">
      <c r="B18" s="4"/>
      <c r="C18" s="191" t="s">
        <v>35</v>
      </c>
      <c r="D18" s="6"/>
      <c r="E18" s="228"/>
      <c r="F18" s="225"/>
      <c r="G18" s="228"/>
      <c r="H18" s="7"/>
    </row>
    <row r="19" spans="2:8" ht="12.75" customHeight="1">
      <c r="B19" s="4"/>
      <c r="C19" s="11" t="s">
        <v>30</v>
      </c>
      <c r="D19" s="6"/>
      <c r="E19" s="229">
        <f>1-'Table 13.3'!D10</f>
        <v>0.65</v>
      </c>
      <c r="F19" s="225"/>
      <c r="G19" s="229">
        <f>1-'Table 13.3'!D32</f>
        <v>0.52</v>
      </c>
      <c r="H19" s="7"/>
    </row>
    <row r="20" spans="2:8" ht="13.5" customHeight="1">
      <c r="B20" s="4"/>
      <c r="C20" s="11" t="s">
        <v>28</v>
      </c>
      <c r="D20" s="6"/>
      <c r="E20" s="224">
        <f>'Table 13.3'!F16</f>
        <v>3000000</v>
      </c>
      <c r="F20" s="225"/>
      <c r="G20" s="224">
        <f>'Table 13.3'!F38</f>
        <v>2500000</v>
      </c>
      <c r="H20" s="7"/>
    </row>
    <row r="21" spans="2:8" ht="12.75">
      <c r="B21" s="4"/>
      <c r="C21" s="11" t="s">
        <v>29</v>
      </c>
      <c r="D21" s="6"/>
      <c r="E21" s="226">
        <f>'Table 13.3'!F17</f>
        <v>0.5</v>
      </c>
      <c r="F21" s="227"/>
      <c r="G21" s="226">
        <f>'Table 13.3'!F39</f>
        <v>1</v>
      </c>
      <c r="H21" s="7"/>
    </row>
    <row r="22" spans="2:8" ht="6" customHeight="1" thickBot="1">
      <c r="B22" s="8"/>
      <c r="C22" s="18"/>
      <c r="D22" s="9"/>
      <c r="E22" s="19"/>
      <c r="F22" s="9"/>
      <c r="G22" s="19"/>
      <c r="H22" s="10"/>
    </row>
    <row r="23" spans="2:8" ht="15.75">
      <c r="B23" s="316" t="s">
        <v>143</v>
      </c>
      <c r="C23" s="317"/>
      <c r="D23" s="317"/>
      <c r="E23" s="317"/>
      <c r="F23" s="317"/>
      <c r="G23" s="318"/>
      <c r="H23" s="319"/>
    </row>
    <row r="24" spans="2:8" ht="12.75">
      <c r="B24" s="48"/>
      <c r="C24" s="191" t="s">
        <v>32</v>
      </c>
      <c r="D24" s="28"/>
      <c r="E24" s="49"/>
      <c r="F24" s="28"/>
      <c r="G24" s="49"/>
      <c r="H24" s="50"/>
    </row>
    <row r="25" spans="2:8" ht="12.75">
      <c r="B25" s="4"/>
      <c r="C25" s="11" t="s">
        <v>36</v>
      </c>
      <c r="D25" s="6"/>
      <c r="E25" s="230">
        <f>'Table 13.3'!F12</f>
        <v>27307692.307692304</v>
      </c>
      <c r="F25" s="225"/>
      <c r="G25" s="230">
        <f>'Table 13.3'!F34</f>
        <v>22423076.923076924</v>
      </c>
      <c r="H25" s="7"/>
    </row>
    <row r="26" spans="2:8" ht="12.75">
      <c r="B26" s="4"/>
      <c r="C26" s="11" t="s">
        <v>37</v>
      </c>
      <c r="D26" s="6"/>
      <c r="E26" s="230">
        <f>'Table 13.3'!F13</f>
        <v>9730085.108210398</v>
      </c>
      <c r="F26" s="225"/>
      <c r="G26" s="230">
        <f>'Table 13.3'!F35</f>
        <v>7054311.703452539</v>
      </c>
      <c r="H26" s="7"/>
    </row>
    <row r="27" spans="2:8" ht="12.75">
      <c r="B27" s="4"/>
      <c r="C27" s="17" t="s">
        <v>38</v>
      </c>
      <c r="D27" s="6"/>
      <c r="E27" s="223">
        <f>(1-E9)*(E25-E26*E$10*((1+E$6)^(E11-E16)-(1+E$5)^(E11-E16))/((E$7^2)*(E11-E16))^0.5)/(1+E$5+E$8)^(E11-E16)</f>
        <v>18481989.896019213</v>
      </c>
      <c r="F27" s="223"/>
      <c r="G27" s="223">
        <f>(1-G9)*(G25-G26*G$10*((1+G$6)^(G11-G16)-(1+G$5)^(G11-G16))/((G$7^2)*(G11-G16))^0.5)/(1+G$5+G$8)^(G11-G16)</f>
        <v>14421393.444835197</v>
      </c>
      <c r="H27" s="7"/>
    </row>
    <row r="28" spans="2:8" ht="6" customHeight="1">
      <c r="B28" s="4"/>
      <c r="C28" s="11"/>
      <c r="D28" s="6"/>
      <c r="E28" s="230"/>
      <c r="F28" s="225"/>
      <c r="G28" s="230"/>
      <c r="H28" s="7"/>
    </row>
    <row r="29" spans="2:8" ht="12.75">
      <c r="B29" s="48"/>
      <c r="C29" s="191" t="s">
        <v>33</v>
      </c>
      <c r="D29" s="28"/>
      <c r="E29" s="231"/>
      <c r="F29" s="232"/>
      <c r="G29" s="231"/>
      <c r="H29" s="50"/>
    </row>
    <row r="30" spans="2:8" ht="12.75">
      <c r="B30" s="4"/>
      <c r="C30" s="11" t="s">
        <v>36</v>
      </c>
      <c r="D30" s="6"/>
      <c r="E30" s="230">
        <f>'Table 13.3'!E12</f>
        <v>17750000</v>
      </c>
      <c r="F30" s="225"/>
      <c r="G30" s="230">
        <f>'Table 13.3'!E34</f>
        <v>11660000.000000002</v>
      </c>
      <c r="H30" s="7"/>
    </row>
    <row r="31" spans="2:8" ht="12.75">
      <c r="B31" s="4"/>
      <c r="C31" s="11" t="s">
        <v>37</v>
      </c>
      <c r="D31" s="6"/>
      <c r="E31" s="230">
        <f>'Table 13.3'!E13</f>
        <v>15204851.19953497</v>
      </c>
      <c r="F31" s="225"/>
      <c r="G31" s="230">
        <f>'Table 13.3'!E35</f>
        <v>12303430.415944979</v>
      </c>
      <c r="H31" s="7"/>
    </row>
    <row r="32" spans="2:8" ht="12.75">
      <c r="B32" s="4"/>
      <c r="C32" s="17" t="s">
        <v>70</v>
      </c>
      <c r="D32" s="6"/>
      <c r="E32" s="223">
        <f>(1-E9)*(E30-E31*E$10*((1+E$6)^(E11)-(1+E$5)^(E11))/((E$7^2)*(E11))^0.5)/(1+E$5+E$8)^(E11)</f>
        <v>10257406.209636372</v>
      </c>
      <c r="F32" s="223"/>
      <c r="G32" s="223">
        <f>(1-G9)*(G30-G31*G$10*((1+G$6)^(G11)-(1+G$5)^(G11))/((G$7^2)*(G11))^0.5)/(1+G$5+G$8)^(G11)</f>
        <v>5843845.394855354</v>
      </c>
      <c r="H32" s="7"/>
    </row>
    <row r="33" spans="2:8" ht="5.25" customHeight="1" thickBot="1">
      <c r="B33" s="8"/>
      <c r="C33" s="18"/>
      <c r="D33" s="9"/>
      <c r="E33" s="9"/>
      <c r="F33" s="9"/>
      <c r="G33" s="9"/>
      <c r="H33" s="10"/>
    </row>
    <row r="34" spans="2:47" s="69" customFormat="1" ht="15.75">
      <c r="B34" s="219" t="s">
        <v>144</v>
      </c>
      <c r="C34" s="220"/>
      <c r="D34" s="221"/>
      <c r="E34" s="221"/>
      <c r="F34" s="221"/>
      <c r="G34" s="221"/>
      <c r="H34" s="222"/>
      <c r="I34" s="104"/>
      <c r="J34" s="104"/>
      <c r="K34" s="104"/>
      <c r="L34" s="105"/>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row>
    <row r="35" spans="2:8" ht="12.75">
      <c r="B35" s="4"/>
      <c r="C35" s="11" t="s">
        <v>33</v>
      </c>
      <c r="D35" s="6"/>
      <c r="E35" s="233">
        <f>(E30/E32)^(1/(3))-1</f>
        <v>0.20056847214217322</v>
      </c>
      <c r="F35" s="225"/>
      <c r="G35" s="233">
        <f>(G30/G32)^(1/(4))-1</f>
        <v>0.18850211299887487</v>
      </c>
      <c r="H35" s="7"/>
    </row>
    <row r="36" spans="2:8" ht="12.75">
      <c r="B36" s="4"/>
      <c r="C36" s="11" t="s">
        <v>32</v>
      </c>
      <c r="D36" s="6"/>
      <c r="E36" s="233">
        <f>(E25/E27)^(1/(2))-1</f>
        <v>0.21553686891865342</v>
      </c>
      <c r="F36" s="225"/>
      <c r="G36" s="233">
        <f>(G25/G27)^(1/(2.75))-1</f>
        <v>0.17409900630709285</v>
      </c>
      <c r="H36" s="7"/>
    </row>
    <row r="37" spans="2:8" ht="6" customHeight="1" thickBot="1">
      <c r="B37" s="8"/>
      <c r="C37" s="18"/>
      <c r="D37" s="9"/>
      <c r="E37" s="9"/>
      <c r="F37" s="9"/>
      <c r="G37" s="9"/>
      <c r="H37" s="10"/>
    </row>
    <row r="38" spans="2:8" ht="6" customHeight="1">
      <c r="B38" s="29"/>
      <c r="C38" s="32"/>
      <c r="D38" s="29"/>
      <c r="E38" s="67"/>
      <c r="F38" s="29"/>
      <c r="G38" s="29"/>
      <c r="H38" s="29"/>
    </row>
    <row r="39" spans="2:8" ht="26.25" customHeight="1">
      <c r="B39" s="314"/>
      <c r="C39" s="315"/>
      <c r="D39" s="315"/>
      <c r="E39" s="315"/>
      <c r="F39" s="315"/>
      <c r="G39" s="315"/>
      <c r="H39" s="315"/>
    </row>
    <row r="40" spans="3:5" s="83" customFormat="1" ht="12.75">
      <c r="C40" s="84"/>
      <c r="E40" s="103"/>
    </row>
    <row r="41" spans="3:5" s="83" customFormat="1" ht="12.75">
      <c r="C41" s="84"/>
      <c r="E41" s="103"/>
    </row>
    <row r="42" spans="3:5" s="83" customFormat="1" ht="12.75">
      <c r="C42" s="84"/>
      <c r="E42" s="103"/>
    </row>
    <row r="43" spans="3:5" s="83" customFormat="1" ht="12.75">
      <c r="C43" s="84"/>
      <c r="E43" s="103"/>
    </row>
    <row r="44" s="83" customFormat="1" ht="12.75">
      <c r="C44" s="84"/>
    </row>
    <row r="45" s="83" customFormat="1" ht="12.75">
      <c r="C45" s="84"/>
    </row>
    <row r="46" s="83" customFormat="1" ht="12.75">
      <c r="C46" s="84"/>
    </row>
    <row r="47" s="83" customFormat="1" ht="12.75">
      <c r="C47" s="84"/>
    </row>
    <row r="48" s="83" customFormat="1" ht="12.75">
      <c r="C48" s="84"/>
    </row>
    <row r="49" s="83" customFormat="1" ht="12.75">
      <c r="C49" s="84"/>
    </row>
    <row r="50" s="83" customFormat="1" ht="12.75">
      <c r="C50" s="84"/>
    </row>
    <row r="51" s="83" customFormat="1" ht="12.75">
      <c r="C51" s="84"/>
    </row>
    <row r="52" s="83" customFormat="1" ht="12.75">
      <c r="C52" s="84"/>
    </row>
    <row r="53" s="83" customFormat="1" ht="12.75">
      <c r="C53" s="84"/>
    </row>
    <row r="54" s="83" customFormat="1" ht="12.75">
      <c r="C54" s="84"/>
    </row>
    <row r="55" s="83" customFormat="1" ht="12.75">
      <c r="C55" s="84"/>
    </row>
    <row r="56" s="83" customFormat="1" ht="12.75">
      <c r="C56" s="84"/>
    </row>
    <row r="57" s="83" customFormat="1" ht="12.75">
      <c r="C57" s="84"/>
    </row>
    <row r="58" s="83" customFormat="1" ht="12.75">
      <c r="C58" s="84"/>
    </row>
    <row r="59" s="83" customFormat="1" ht="12.75">
      <c r="C59" s="84"/>
    </row>
    <row r="60" s="83" customFormat="1" ht="12.75">
      <c r="C60" s="84"/>
    </row>
    <row r="61" s="83" customFormat="1" ht="12.75">
      <c r="C61" s="84"/>
    </row>
    <row r="62" s="83" customFormat="1" ht="12.75">
      <c r="C62" s="84"/>
    </row>
    <row r="63" s="83" customFormat="1" ht="12.75">
      <c r="C63" s="84"/>
    </row>
    <row r="64" s="83" customFormat="1" ht="12.75">
      <c r="C64" s="84"/>
    </row>
    <row r="65" s="83" customFormat="1" ht="12.75">
      <c r="C65" s="84"/>
    </row>
    <row r="66" s="83" customFormat="1" ht="12.75">
      <c r="C66" s="84"/>
    </row>
    <row r="67" s="83" customFormat="1" ht="12.75">
      <c r="C67" s="84"/>
    </row>
    <row r="68" s="83" customFormat="1" ht="12.75">
      <c r="C68" s="84"/>
    </row>
    <row r="69" s="83" customFormat="1" ht="12.75">
      <c r="C69" s="84"/>
    </row>
    <row r="70" s="83" customFormat="1" ht="12.75">
      <c r="C70" s="84"/>
    </row>
    <row r="71" s="83" customFormat="1" ht="12.75">
      <c r="C71" s="84"/>
    </row>
    <row r="72" s="83" customFormat="1" ht="12.75">
      <c r="C72" s="84"/>
    </row>
    <row r="73" s="83" customFormat="1" ht="12.75">
      <c r="C73" s="84"/>
    </row>
    <row r="74" s="83" customFormat="1" ht="12.75">
      <c r="C74" s="84"/>
    </row>
    <row r="75" s="83" customFormat="1" ht="12.75">
      <c r="C75" s="84"/>
    </row>
    <row r="76" s="83" customFormat="1" ht="12.75">
      <c r="C76" s="84"/>
    </row>
    <row r="77" s="83" customFormat="1" ht="12.75">
      <c r="C77" s="84"/>
    </row>
    <row r="78" s="83" customFormat="1" ht="12.75">
      <c r="C78" s="84"/>
    </row>
    <row r="79" s="83" customFormat="1" ht="12.75">
      <c r="C79" s="84"/>
    </row>
    <row r="80" s="83" customFormat="1" ht="12.75">
      <c r="C80" s="84"/>
    </row>
    <row r="81" s="83" customFormat="1" ht="12.75">
      <c r="C81" s="84"/>
    </row>
    <row r="82" s="83" customFormat="1" ht="12.75">
      <c r="C82" s="84"/>
    </row>
    <row r="83" s="83" customFormat="1" ht="12.75">
      <c r="C83" s="84"/>
    </row>
    <row r="84" s="83" customFormat="1" ht="12.75">
      <c r="C84" s="84"/>
    </row>
    <row r="85" s="83" customFormat="1" ht="12.75">
      <c r="C85" s="84"/>
    </row>
    <row r="86" s="83" customFormat="1" ht="12.75">
      <c r="C86" s="84"/>
    </row>
    <row r="87" s="83" customFormat="1" ht="12.75">
      <c r="C87" s="84"/>
    </row>
    <row r="88" s="83" customFormat="1" ht="12.75">
      <c r="C88" s="84"/>
    </row>
    <row r="89" s="83" customFormat="1" ht="12.75">
      <c r="C89" s="84"/>
    </row>
    <row r="90" s="83" customFormat="1" ht="12.75">
      <c r="C90" s="84"/>
    </row>
    <row r="91" s="83" customFormat="1" ht="12.75">
      <c r="C91" s="84"/>
    </row>
    <row r="92" s="83" customFormat="1" ht="12.75">
      <c r="C92" s="84"/>
    </row>
    <row r="93" s="83" customFormat="1" ht="12.75">
      <c r="C93" s="84"/>
    </row>
    <row r="94" s="83" customFormat="1" ht="12.75">
      <c r="C94" s="84"/>
    </row>
    <row r="95" s="83" customFormat="1" ht="12.75">
      <c r="C95" s="84"/>
    </row>
    <row r="96" s="83" customFormat="1" ht="12.75">
      <c r="C96" s="84"/>
    </row>
    <row r="97" s="83" customFormat="1" ht="12.75">
      <c r="C97" s="84"/>
    </row>
    <row r="98" s="83" customFormat="1" ht="12.75">
      <c r="C98" s="84"/>
    </row>
    <row r="99" s="83" customFormat="1" ht="12.75">
      <c r="C99" s="84"/>
    </row>
    <row r="100" s="83" customFormat="1" ht="12.75">
      <c r="C100" s="84"/>
    </row>
    <row r="101" s="83" customFormat="1" ht="12.75">
      <c r="C101" s="84"/>
    </row>
    <row r="102" s="83" customFormat="1" ht="12.75">
      <c r="C102" s="84"/>
    </row>
    <row r="103" s="83" customFormat="1" ht="12.75">
      <c r="C103" s="84"/>
    </row>
    <row r="104" s="83" customFormat="1" ht="12.75">
      <c r="C104" s="84"/>
    </row>
    <row r="105" s="83" customFormat="1" ht="12.75">
      <c r="C105" s="84"/>
    </row>
    <row r="106" s="83" customFormat="1" ht="12.75">
      <c r="C106" s="84"/>
    </row>
    <row r="107" s="83" customFormat="1" ht="12.75">
      <c r="C107" s="84"/>
    </row>
    <row r="108" s="83" customFormat="1" ht="12.75">
      <c r="C108" s="84"/>
    </row>
    <row r="109" s="83" customFormat="1" ht="12.75">
      <c r="C109" s="84"/>
    </row>
    <row r="110" s="83" customFormat="1" ht="12.75">
      <c r="C110" s="84"/>
    </row>
    <row r="111" s="83" customFormat="1" ht="12.75">
      <c r="C111" s="84"/>
    </row>
    <row r="112" s="83" customFormat="1" ht="12.75">
      <c r="C112" s="84"/>
    </row>
    <row r="113" s="83" customFormat="1" ht="12.75">
      <c r="C113" s="84"/>
    </row>
    <row r="114" s="83" customFormat="1" ht="12.75">
      <c r="C114" s="84"/>
    </row>
    <row r="115" s="83" customFormat="1" ht="12.75">
      <c r="C115" s="84"/>
    </row>
    <row r="116" s="83" customFormat="1" ht="12.75">
      <c r="C116" s="84"/>
    </row>
    <row r="117" s="83" customFormat="1" ht="12.75">
      <c r="C117" s="84"/>
    </row>
    <row r="118" s="83" customFormat="1" ht="12.75">
      <c r="C118" s="84"/>
    </row>
    <row r="119" s="83" customFormat="1" ht="12.75">
      <c r="C119" s="84"/>
    </row>
    <row r="120" s="83" customFormat="1" ht="12.75">
      <c r="C120" s="84"/>
    </row>
    <row r="121" s="83" customFormat="1" ht="12.75">
      <c r="C121" s="84"/>
    </row>
    <row r="122" s="83" customFormat="1" ht="12.75">
      <c r="C122" s="84"/>
    </row>
    <row r="123" s="83" customFormat="1" ht="12.75">
      <c r="C123" s="84"/>
    </row>
    <row r="124" s="83" customFormat="1" ht="12.75">
      <c r="C124" s="84"/>
    </row>
    <row r="125" s="83" customFormat="1" ht="12.75">
      <c r="C125" s="84"/>
    </row>
    <row r="126" s="83" customFormat="1" ht="12.75">
      <c r="C126" s="84"/>
    </row>
    <row r="127" s="83" customFormat="1" ht="12.75">
      <c r="C127" s="84"/>
    </row>
    <row r="128" s="83" customFormat="1" ht="12.75">
      <c r="C128" s="84"/>
    </row>
    <row r="129" s="83" customFormat="1" ht="12.75">
      <c r="C129" s="84"/>
    </row>
    <row r="130" s="83" customFormat="1" ht="12.75">
      <c r="C130" s="84"/>
    </row>
    <row r="131" s="83" customFormat="1" ht="12.75">
      <c r="C131" s="84"/>
    </row>
    <row r="132" s="83" customFormat="1" ht="12.75">
      <c r="C132" s="84"/>
    </row>
    <row r="133" s="83" customFormat="1" ht="12.75">
      <c r="C133" s="84"/>
    </row>
    <row r="134" s="83" customFormat="1" ht="12.75">
      <c r="C134" s="84"/>
    </row>
    <row r="135" s="83" customFormat="1" ht="12.75">
      <c r="C135" s="84"/>
    </row>
    <row r="136" s="83" customFormat="1" ht="12.75">
      <c r="C136" s="84"/>
    </row>
    <row r="137" s="83" customFormat="1" ht="12.75">
      <c r="C137" s="84"/>
    </row>
    <row r="138" s="83" customFormat="1" ht="12.75">
      <c r="C138" s="84"/>
    </row>
    <row r="139" s="83" customFormat="1" ht="12.75">
      <c r="C139" s="84"/>
    </row>
    <row r="140" s="83" customFormat="1" ht="12.75">
      <c r="C140" s="84"/>
    </row>
    <row r="141" s="83" customFormat="1" ht="12.75">
      <c r="C141" s="84"/>
    </row>
    <row r="142" s="83" customFormat="1" ht="12.75">
      <c r="C142" s="84"/>
    </row>
    <row r="143" s="83" customFormat="1" ht="12.75">
      <c r="C143" s="84"/>
    </row>
    <row r="144" s="83" customFormat="1" ht="12.75">
      <c r="C144" s="84"/>
    </row>
    <row r="145" s="83" customFormat="1" ht="12.75">
      <c r="C145" s="84"/>
    </row>
    <row r="146" s="83" customFormat="1" ht="12.75">
      <c r="C146" s="84"/>
    </row>
    <row r="147" s="83" customFormat="1" ht="12.75">
      <c r="C147" s="84"/>
    </row>
    <row r="148" s="83" customFormat="1" ht="12.75">
      <c r="C148" s="84"/>
    </row>
    <row r="149" s="83" customFormat="1" ht="12.75">
      <c r="C149" s="84"/>
    </row>
    <row r="150" s="83" customFormat="1" ht="12.75">
      <c r="C150" s="84"/>
    </row>
    <row r="151" s="83" customFormat="1" ht="12.75">
      <c r="C151" s="84"/>
    </row>
    <row r="152" s="83" customFormat="1" ht="12.75">
      <c r="C152" s="84"/>
    </row>
    <row r="153" s="83" customFormat="1" ht="12.75">
      <c r="C153" s="84"/>
    </row>
    <row r="154" s="83" customFormat="1" ht="12.75">
      <c r="C154" s="84"/>
    </row>
    <row r="155" s="83" customFormat="1" ht="12.75">
      <c r="C155" s="84"/>
    </row>
    <row r="156" s="83" customFormat="1" ht="12.75">
      <c r="C156" s="84"/>
    </row>
    <row r="157" s="83" customFormat="1" ht="12.75">
      <c r="C157" s="84"/>
    </row>
    <row r="158" s="83" customFormat="1" ht="12.75">
      <c r="C158" s="84"/>
    </row>
    <row r="159" s="83" customFormat="1" ht="12.75">
      <c r="C159" s="84"/>
    </row>
    <row r="160" s="83" customFormat="1" ht="12.75">
      <c r="C160" s="84"/>
    </row>
    <row r="161" s="83" customFormat="1" ht="12.75">
      <c r="C161" s="84"/>
    </row>
    <row r="162" s="83" customFormat="1" ht="12.75">
      <c r="C162" s="84"/>
    </row>
    <row r="163" s="83" customFormat="1" ht="12.75">
      <c r="C163" s="84"/>
    </row>
    <row r="164" s="83" customFormat="1" ht="12.75">
      <c r="C164" s="84"/>
    </row>
    <row r="165" s="83" customFormat="1" ht="12.75">
      <c r="C165" s="84"/>
    </row>
    <row r="166" s="83" customFormat="1" ht="12.75">
      <c r="C166" s="84"/>
    </row>
    <row r="167" s="83" customFormat="1" ht="12.75">
      <c r="C167" s="84"/>
    </row>
    <row r="168" s="83" customFormat="1" ht="12.75">
      <c r="C168" s="84"/>
    </row>
    <row r="169" s="83" customFormat="1" ht="12.75">
      <c r="C169" s="84"/>
    </row>
    <row r="170" s="83" customFormat="1" ht="12.75">
      <c r="C170" s="84"/>
    </row>
    <row r="171" s="83" customFormat="1" ht="12.75">
      <c r="C171" s="84"/>
    </row>
    <row r="172" s="83" customFormat="1" ht="12.75">
      <c r="C172" s="84"/>
    </row>
    <row r="173" s="83" customFormat="1" ht="12.75">
      <c r="C173" s="84"/>
    </row>
    <row r="174" s="83" customFormat="1" ht="12.75">
      <c r="C174" s="84"/>
    </row>
    <row r="175" s="83" customFormat="1" ht="12.75">
      <c r="C175" s="84"/>
    </row>
    <row r="176" s="83" customFormat="1" ht="12.75">
      <c r="C176" s="84"/>
    </row>
    <row r="177" s="83" customFormat="1" ht="12.75">
      <c r="C177" s="84"/>
    </row>
    <row r="178" s="83" customFormat="1" ht="12.75">
      <c r="C178" s="84"/>
    </row>
    <row r="179" s="83" customFormat="1" ht="12.75">
      <c r="C179" s="84"/>
    </row>
    <row r="180" s="83" customFormat="1" ht="12.75">
      <c r="C180" s="84"/>
    </row>
    <row r="181" s="83" customFormat="1" ht="12.75">
      <c r="C181" s="84"/>
    </row>
    <row r="182" s="83" customFormat="1" ht="12.75">
      <c r="C182" s="84"/>
    </row>
    <row r="183" s="83" customFormat="1" ht="12.75">
      <c r="C183" s="84"/>
    </row>
    <row r="184" s="83" customFormat="1" ht="12.75">
      <c r="C184" s="84"/>
    </row>
    <row r="185" s="83" customFormat="1" ht="12.75">
      <c r="C185" s="84"/>
    </row>
    <row r="186" s="83" customFormat="1" ht="12.75">
      <c r="C186" s="84"/>
    </row>
    <row r="187" s="83" customFormat="1" ht="12.75">
      <c r="C187" s="84"/>
    </row>
    <row r="188" s="83" customFormat="1" ht="12.75">
      <c r="C188" s="84"/>
    </row>
    <row r="189" s="83" customFormat="1" ht="12.75">
      <c r="C189" s="84"/>
    </row>
    <row r="190" s="83" customFormat="1" ht="12.75">
      <c r="C190" s="84"/>
    </row>
    <row r="191" s="83" customFormat="1" ht="12.75">
      <c r="C191" s="84"/>
    </row>
    <row r="192" s="83" customFormat="1" ht="12.75">
      <c r="C192" s="84"/>
    </row>
    <row r="193" s="83" customFormat="1" ht="12.75">
      <c r="C193" s="84"/>
    </row>
    <row r="194" s="83" customFormat="1" ht="12.75">
      <c r="C194" s="84"/>
    </row>
    <row r="195" s="83" customFormat="1" ht="12.75">
      <c r="C195" s="84"/>
    </row>
    <row r="196" s="83" customFormat="1" ht="12.75">
      <c r="C196" s="84"/>
    </row>
    <row r="197" s="83" customFormat="1" ht="12.75">
      <c r="C197" s="84"/>
    </row>
    <row r="198" s="83" customFormat="1" ht="12.75">
      <c r="C198" s="84"/>
    </row>
    <row r="199" s="83" customFormat="1" ht="12.75">
      <c r="C199" s="84"/>
    </row>
    <row r="200" s="83" customFormat="1" ht="12.75">
      <c r="C200" s="84"/>
    </row>
    <row r="201" s="83" customFormat="1" ht="12.75">
      <c r="C201" s="84"/>
    </row>
    <row r="202" s="83" customFormat="1" ht="12.75">
      <c r="C202" s="84"/>
    </row>
    <row r="203" s="83" customFormat="1" ht="12.75">
      <c r="C203" s="84"/>
    </row>
    <row r="204" s="83" customFormat="1" ht="12.75">
      <c r="C204" s="84"/>
    </row>
    <row r="205" s="83" customFormat="1" ht="12.75">
      <c r="C205" s="84"/>
    </row>
    <row r="206" s="83" customFormat="1" ht="12.75">
      <c r="C206" s="84"/>
    </row>
    <row r="207" s="83" customFormat="1" ht="12.75">
      <c r="C207" s="84"/>
    </row>
    <row r="208" s="83" customFormat="1" ht="12.75">
      <c r="C208" s="84"/>
    </row>
    <row r="209" s="83" customFormat="1" ht="12.75">
      <c r="C209" s="84"/>
    </row>
    <row r="210" s="83" customFormat="1" ht="12.75">
      <c r="C210" s="84"/>
    </row>
    <row r="211" s="83" customFormat="1" ht="12.75">
      <c r="C211" s="84"/>
    </row>
    <row r="212" s="83" customFormat="1" ht="12.75">
      <c r="C212" s="84"/>
    </row>
    <row r="213" s="83" customFormat="1" ht="12.75">
      <c r="C213" s="84"/>
    </row>
    <row r="214" s="83" customFormat="1" ht="12.75">
      <c r="C214" s="84"/>
    </row>
    <row r="215" s="83" customFormat="1" ht="12.75">
      <c r="C215" s="84"/>
    </row>
    <row r="216" s="83" customFormat="1" ht="12.75">
      <c r="C216" s="84"/>
    </row>
    <row r="217" s="83" customFormat="1" ht="12.75">
      <c r="C217" s="84"/>
    </row>
    <row r="218" s="83" customFormat="1" ht="12.75">
      <c r="C218" s="84"/>
    </row>
    <row r="219" s="83" customFormat="1" ht="12.75">
      <c r="C219" s="84"/>
    </row>
    <row r="220" s="83" customFormat="1" ht="12.75">
      <c r="C220" s="84"/>
    </row>
    <row r="221" s="83" customFormat="1" ht="12.75">
      <c r="C221" s="84"/>
    </row>
    <row r="222" s="83" customFormat="1" ht="12.75">
      <c r="C222" s="84"/>
    </row>
    <row r="223" s="83" customFormat="1" ht="12.75">
      <c r="C223" s="84"/>
    </row>
    <row r="224" s="83" customFormat="1" ht="12.75">
      <c r="C224" s="84"/>
    </row>
    <row r="225" s="83" customFormat="1" ht="12.75">
      <c r="C225" s="84"/>
    </row>
    <row r="226" s="83" customFormat="1" ht="12.75">
      <c r="C226" s="84"/>
    </row>
    <row r="227" s="83" customFormat="1" ht="12.75">
      <c r="C227" s="84"/>
    </row>
    <row r="228" s="83" customFormat="1" ht="12.75">
      <c r="C228" s="84"/>
    </row>
    <row r="229" s="83" customFormat="1" ht="12.75">
      <c r="C229" s="84"/>
    </row>
    <row r="230" s="83" customFormat="1" ht="12.75">
      <c r="C230" s="84"/>
    </row>
    <row r="231" s="83" customFormat="1" ht="12.75">
      <c r="C231" s="84"/>
    </row>
    <row r="232" s="83" customFormat="1" ht="12.75">
      <c r="C232" s="84"/>
    </row>
    <row r="233" s="83" customFormat="1" ht="12.75">
      <c r="C233" s="84"/>
    </row>
    <row r="234" s="83" customFormat="1" ht="12.75">
      <c r="C234" s="84"/>
    </row>
    <row r="235" s="83" customFormat="1" ht="12.75">
      <c r="C235" s="84"/>
    </row>
    <row r="236" s="83" customFormat="1" ht="12.75">
      <c r="C236" s="84"/>
    </row>
    <row r="237" s="83" customFormat="1" ht="12.75">
      <c r="C237" s="84"/>
    </row>
    <row r="238" s="83" customFormat="1" ht="12.75">
      <c r="C238" s="84"/>
    </row>
    <row r="239" s="83" customFormat="1" ht="12.75">
      <c r="C239" s="84"/>
    </row>
    <row r="240" s="83" customFormat="1" ht="12.75">
      <c r="C240" s="84"/>
    </row>
    <row r="241" s="83" customFormat="1" ht="12.75">
      <c r="C241" s="84"/>
    </row>
    <row r="242" s="83" customFormat="1" ht="12.75">
      <c r="C242" s="84"/>
    </row>
    <row r="243" s="83" customFormat="1" ht="12.75">
      <c r="C243" s="84"/>
    </row>
    <row r="244" s="83" customFormat="1" ht="12.75">
      <c r="C244" s="84"/>
    </row>
    <row r="245" s="83" customFormat="1" ht="12.75">
      <c r="C245" s="84"/>
    </row>
    <row r="246" s="83" customFormat="1" ht="12.75">
      <c r="C246" s="84"/>
    </row>
    <row r="247" s="83" customFormat="1" ht="12.75">
      <c r="C247" s="84"/>
    </row>
    <row r="248" s="83" customFormat="1" ht="12.75">
      <c r="C248" s="84"/>
    </row>
    <row r="249" s="83" customFormat="1" ht="12.75">
      <c r="C249" s="84"/>
    </row>
    <row r="250" s="83" customFormat="1" ht="12.75">
      <c r="C250" s="84"/>
    </row>
    <row r="251" s="83" customFormat="1" ht="12.75">
      <c r="C251" s="84"/>
    </row>
    <row r="252" s="83" customFormat="1" ht="12.75">
      <c r="C252" s="84"/>
    </row>
    <row r="253" s="83" customFormat="1" ht="12.75">
      <c r="C253" s="84"/>
    </row>
    <row r="254" s="83" customFormat="1" ht="12.75">
      <c r="C254" s="84"/>
    </row>
    <row r="255" s="83" customFormat="1" ht="12.75">
      <c r="C255" s="84"/>
    </row>
    <row r="256" s="83" customFormat="1" ht="12.75">
      <c r="C256" s="84"/>
    </row>
    <row r="257" s="83" customFormat="1" ht="12.75">
      <c r="C257" s="84"/>
    </row>
    <row r="258" s="83" customFormat="1" ht="12.75">
      <c r="C258" s="84"/>
    </row>
    <row r="259" s="83" customFormat="1" ht="12.75">
      <c r="C259" s="84"/>
    </row>
    <row r="260" s="83" customFormat="1" ht="12.75">
      <c r="C260" s="84"/>
    </row>
    <row r="261" s="83" customFormat="1" ht="12.75">
      <c r="C261" s="84"/>
    </row>
    <row r="262" s="83" customFormat="1" ht="12.75">
      <c r="C262" s="84"/>
    </row>
    <row r="263" s="83" customFormat="1" ht="12.75">
      <c r="C263" s="84"/>
    </row>
    <row r="264" s="83" customFormat="1" ht="12.75">
      <c r="C264" s="84"/>
    </row>
    <row r="265" s="83" customFormat="1" ht="12.75">
      <c r="C265" s="84"/>
    </row>
    <row r="266" s="83" customFormat="1" ht="12.75">
      <c r="C266" s="84"/>
    </row>
    <row r="267" s="83" customFormat="1" ht="12.75">
      <c r="C267" s="84"/>
    </row>
    <row r="268" s="83" customFormat="1" ht="12.75">
      <c r="C268" s="84"/>
    </row>
    <row r="269" s="83" customFormat="1" ht="12.75">
      <c r="C269" s="84"/>
    </row>
    <row r="270" s="83" customFormat="1" ht="12.75">
      <c r="C270" s="84"/>
    </row>
    <row r="271" s="83" customFormat="1" ht="12.75">
      <c r="C271" s="84"/>
    </row>
    <row r="272" s="83" customFormat="1" ht="12.75">
      <c r="C272" s="84"/>
    </row>
    <row r="273" s="83" customFormat="1" ht="12.75">
      <c r="C273" s="84"/>
    </row>
  </sheetData>
  <sheetProtection sheet="1" objects="1" scenarios="1"/>
  <mergeCells count="5">
    <mergeCell ref="B2:H2"/>
    <mergeCell ref="B3:C3"/>
    <mergeCell ref="B39:H39"/>
    <mergeCell ref="B13:H13"/>
    <mergeCell ref="B23:H23"/>
  </mergeCells>
  <printOptions/>
  <pageMargins left="0.75" right="0.75" top="1" bottom="1" header="0.5" footer="0.5"/>
  <pageSetup fitToHeight="1" fitToWidth="1" horizontalDpi="400" verticalDpi="400" orientation="portrait" scale="89" r:id="rId1"/>
  <headerFooter alignWithMargins="0">
    <oddHeader>&amp;C&amp;A</oddHeader>
  </headerFooter>
  <ignoredErrors>
    <ignoredError sqref="E15:G2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B2:L176"/>
  <sheetViews>
    <sheetView showGridLines="0" zoomScalePageLayoutView="0" workbookViewId="0" topLeftCell="A1">
      <selection activeCell="B2" sqref="B2:H20"/>
    </sheetView>
  </sheetViews>
  <sheetFormatPr defaultColWidth="9.140625" defaultRowHeight="12.75"/>
  <cols>
    <col min="2" max="2" width="3.7109375" style="0" customWidth="1"/>
    <col min="3" max="3" width="49.00390625" style="0" customWidth="1"/>
    <col min="4" max="4" width="2.7109375" style="0" customWidth="1"/>
    <col min="5" max="5" width="14.28125" style="0" bestFit="1" customWidth="1"/>
    <col min="6" max="6" width="2.7109375" style="0" customWidth="1"/>
    <col min="7" max="7" width="12.28125" style="0" bestFit="1" customWidth="1"/>
    <col min="8" max="8" width="2.7109375" style="0" customWidth="1"/>
    <col min="9" max="9" width="9.140625" style="155" customWidth="1"/>
    <col min="10" max="10" width="14.28125" style="234" bestFit="1" customWidth="1"/>
    <col min="11" max="12" width="13.28125" style="109" bestFit="1" customWidth="1"/>
    <col min="13" max="29" width="9.140625" style="83" customWidth="1"/>
  </cols>
  <sheetData>
    <row r="2" spans="2:12" s="156" customFormat="1" ht="18.75" thickBot="1">
      <c r="B2" s="283" t="s">
        <v>126</v>
      </c>
      <c r="C2" s="283"/>
      <c r="D2" s="283"/>
      <c r="E2" s="283"/>
      <c r="F2" s="283"/>
      <c r="G2" s="283"/>
      <c r="H2" s="283"/>
      <c r="J2" s="245"/>
      <c r="K2" s="245"/>
      <c r="L2" s="245"/>
    </row>
    <row r="3" spans="2:8" ht="15.75" customHeight="1" thickBot="1">
      <c r="B3" s="323" t="s">
        <v>5</v>
      </c>
      <c r="C3" s="324"/>
      <c r="D3" s="324"/>
      <c r="E3" s="324"/>
      <c r="F3" s="324"/>
      <c r="G3" s="324"/>
      <c r="H3" s="325"/>
    </row>
    <row r="4" spans="2:8" ht="25.5">
      <c r="B4" s="246"/>
      <c r="C4" s="247" t="s">
        <v>3</v>
      </c>
      <c r="D4" s="247"/>
      <c r="E4" s="247" t="s">
        <v>66</v>
      </c>
      <c r="F4" s="247"/>
      <c r="G4" s="247" t="s">
        <v>67</v>
      </c>
      <c r="H4" s="248"/>
    </row>
    <row r="5" spans="2:8" ht="6" customHeight="1">
      <c r="B5" s="249"/>
      <c r="C5" s="250"/>
      <c r="D5" s="213"/>
      <c r="E5" s="251"/>
      <c r="F5" s="213"/>
      <c r="G5" s="251"/>
      <c r="H5" s="252"/>
    </row>
    <row r="6" spans="2:8" ht="12.75">
      <c r="B6" s="176"/>
      <c r="C6" s="253" t="s">
        <v>94</v>
      </c>
      <c r="D6" s="177"/>
      <c r="E6" s="254">
        <f>'Table 13.6'!E20*'Table 13.6'!E21</f>
        <v>1500000</v>
      </c>
      <c r="F6" s="177"/>
      <c r="G6" s="254">
        <f>'Table 13.6'!G20*'Table 13.6'!G21</f>
        <v>2500000</v>
      </c>
      <c r="H6" s="178"/>
    </row>
    <row r="7" spans="2:8" ht="12.75">
      <c r="B7" s="176"/>
      <c r="C7" s="177" t="s">
        <v>95</v>
      </c>
      <c r="D7" s="177"/>
      <c r="E7" s="254">
        <f>'Table 13.6'!E27</f>
        <v>18481989.896019213</v>
      </c>
      <c r="F7" s="177"/>
      <c r="G7" s="254">
        <f>'Table 13.6'!G27</f>
        <v>14421393.444835197</v>
      </c>
      <c r="H7" s="178"/>
    </row>
    <row r="8" spans="2:10" ht="12.75">
      <c r="B8" s="176"/>
      <c r="C8" s="213" t="s">
        <v>100</v>
      </c>
      <c r="D8" s="213"/>
      <c r="E8" s="255">
        <f>E6/E7</f>
        <v>0.0811600919835521</v>
      </c>
      <c r="F8" s="213"/>
      <c r="G8" s="255">
        <f>G6/G7</f>
        <v>0.17335356736247542</v>
      </c>
      <c r="H8" s="178"/>
      <c r="J8" s="235"/>
    </row>
    <row r="9" spans="2:10" ht="12.75">
      <c r="B9" s="176"/>
      <c r="C9" s="177" t="s">
        <v>89</v>
      </c>
      <c r="D9" s="177"/>
      <c r="E9" s="256">
        <f>E15*E7</f>
        <v>3603638.096862385</v>
      </c>
      <c r="F9" s="177"/>
      <c r="G9" s="256">
        <f>G15*G7</f>
        <v>5552531.434087048</v>
      </c>
      <c r="H9" s="178"/>
      <c r="J9" s="236"/>
    </row>
    <row r="10" spans="2:8" ht="12.75">
      <c r="B10" s="176"/>
      <c r="C10" s="177" t="s">
        <v>90</v>
      </c>
      <c r="D10" s="177"/>
      <c r="E10" s="256">
        <f>E9+E6</f>
        <v>5103638.096862385</v>
      </c>
      <c r="F10" s="177"/>
      <c r="G10" s="256">
        <f>G9+G6</f>
        <v>8052531.434087048</v>
      </c>
      <c r="H10" s="178"/>
    </row>
    <row r="11" spans="2:10" ht="12.75">
      <c r="B11" s="176"/>
      <c r="C11" s="213" t="s">
        <v>91</v>
      </c>
      <c r="D11" s="213"/>
      <c r="E11" s="259">
        <f>E10/E7</f>
        <v>0.276141158261408</v>
      </c>
      <c r="F11" s="209"/>
      <c r="G11" s="259">
        <f>G10/G7</f>
        <v>0.558374020158984</v>
      </c>
      <c r="H11" s="178"/>
      <c r="J11" s="235"/>
    </row>
    <row r="12" spans="2:10" ht="6" customHeight="1">
      <c r="B12" s="176"/>
      <c r="C12" s="177"/>
      <c r="D12" s="177"/>
      <c r="E12" s="225"/>
      <c r="F12" s="177"/>
      <c r="G12" s="233"/>
      <c r="H12" s="178"/>
      <c r="J12" s="236"/>
    </row>
    <row r="13" spans="2:10" ht="12.75">
      <c r="B13" s="176"/>
      <c r="C13" s="253" t="s">
        <v>92</v>
      </c>
      <c r="D13" s="177"/>
      <c r="E13" s="254">
        <f>'Table 13.6'!E15*'Table 13.6'!E16</f>
        <v>2000000</v>
      </c>
      <c r="F13" s="177"/>
      <c r="G13" s="254">
        <f>'Table 13.6'!G15*'Table 13.6'!G16</f>
        <v>2250000</v>
      </c>
      <c r="H13" s="178"/>
      <c r="J13" s="236"/>
    </row>
    <row r="14" spans="2:8" ht="12.75">
      <c r="B14" s="176"/>
      <c r="C14" s="177" t="s">
        <v>93</v>
      </c>
      <c r="D14" s="177"/>
      <c r="E14" s="254">
        <f>'Table 13.6'!E32</f>
        <v>10257406.209636372</v>
      </c>
      <c r="F14" s="177"/>
      <c r="G14" s="254">
        <f>'Table 13.6'!G32</f>
        <v>5843845.394855354</v>
      </c>
      <c r="H14" s="178"/>
    </row>
    <row r="15" spans="2:10" ht="12.75">
      <c r="B15" s="176"/>
      <c r="C15" s="213" t="s">
        <v>91</v>
      </c>
      <c r="D15" s="213"/>
      <c r="E15" s="259">
        <f>E13/E14</f>
        <v>0.19498106627785589</v>
      </c>
      <c r="F15" s="209"/>
      <c r="G15" s="259">
        <f>G13/G14</f>
        <v>0.3850204527965086</v>
      </c>
      <c r="H15" s="178"/>
      <c r="J15" s="236"/>
    </row>
    <row r="16" spans="2:8" ht="6" customHeight="1" thickBot="1">
      <c r="B16" s="181"/>
      <c r="C16" s="257"/>
      <c r="D16" s="257"/>
      <c r="E16" s="258"/>
      <c r="F16" s="257"/>
      <c r="G16" s="257"/>
      <c r="H16" s="184"/>
    </row>
    <row r="17" spans="2:10" ht="15.75" customHeight="1">
      <c r="B17" s="320" t="s">
        <v>96</v>
      </c>
      <c r="C17" s="321"/>
      <c r="D17" s="321"/>
      <c r="E17" s="321"/>
      <c r="F17" s="321"/>
      <c r="G17" s="321"/>
      <c r="H17" s="322"/>
      <c r="J17" s="235"/>
    </row>
    <row r="18" spans="2:8" ht="6" customHeight="1">
      <c r="B18" s="4"/>
      <c r="C18" s="5"/>
      <c r="D18" s="6"/>
      <c r="E18" s="6"/>
      <c r="F18" s="6"/>
      <c r="G18" s="6"/>
      <c r="H18" s="7"/>
    </row>
    <row r="19" spans="2:11" ht="12.75">
      <c r="B19" s="4"/>
      <c r="C19" s="111" t="s">
        <v>127</v>
      </c>
      <c r="D19" s="6"/>
      <c r="E19" s="127">
        <f>((1-E$15)/(1-E$11)-1)/(E$15)</f>
        <v>0.5750375511662146</v>
      </c>
      <c r="F19" s="6"/>
      <c r="G19" s="127">
        <f>((1-G$15)/(1-G$11)-1)/(G$15)</f>
        <v>1.0195167580772453</v>
      </c>
      <c r="H19" s="7"/>
      <c r="J19" s="237"/>
      <c r="K19" s="110"/>
    </row>
    <row r="20" spans="2:8" ht="5.25" customHeight="1" thickBot="1">
      <c r="B20" s="8"/>
      <c r="C20" s="9"/>
      <c r="D20" s="9"/>
      <c r="E20" s="9"/>
      <c r="F20" s="9"/>
      <c r="G20" s="9"/>
      <c r="H20" s="10"/>
    </row>
    <row r="21" spans="2:12" s="155" customFormat="1" ht="6" customHeight="1">
      <c r="B21" s="243"/>
      <c r="C21" s="243"/>
      <c r="D21" s="243"/>
      <c r="E21" s="243"/>
      <c r="F21" s="243"/>
      <c r="G21" s="243"/>
      <c r="H21" s="243"/>
      <c r="J21" s="234"/>
      <c r="K21" s="234"/>
      <c r="L21" s="234"/>
    </row>
    <row r="22" spans="2:12" s="155" customFormat="1" ht="27" customHeight="1">
      <c r="B22" s="326"/>
      <c r="C22" s="327"/>
      <c r="D22" s="327"/>
      <c r="E22" s="327"/>
      <c r="F22" s="327"/>
      <c r="G22" s="327"/>
      <c r="H22" s="327"/>
      <c r="J22" s="234"/>
      <c r="K22" s="234"/>
      <c r="L22" s="234"/>
    </row>
    <row r="23" spans="10:12" s="238" customFormat="1" ht="6" customHeight="1">
      <c r="J23" s="239"/>
      <c r="K23" s="239"/>
      <c r="L23" s="239"/>
    </row>
    <row r="24" spans="10:12" s="238" customFormat="1" ht="12.75">
      <c r="J24" s="239"/>
      <c r="K24" s="239"/>
      <c r="L24" s="239"/>
    </row>
    <row r="25" spans="9:12" s="238" customFormat="1" ht="12.75">
      <c r="I25" s="240"/>
      <c r="J25" s="241"/>
      <c r="K25" s="239"/>
      <c r="L25" s="239"/>
    </row>
    <row r="26" spans="5:12" s="238" customFormat="1" ht="12.75">
      <c r="E26" s="243"/>
      <c r="I26" s="242"/>
      <c r="J26" s="239"/>
      <c r="K26" s="239"/>
      <c r="L26" s="239"/>
    </row>
    <row r="27" spans="5:12" s="238" customFormat="1" ht="12.75">
      <c r="E27" s="244"/>
      <c r="J27" s="239"/>
      <c r="K27" s="239"/>
      <c r="L27" s="239"/>
    </row>
    <row r="28" spans="5:12" s="238" customFormat="1" ht="12.75">
      <c r="E28" s="244"/>
      <c r="J28" s="239"/>
      <c r="K28" s="239"/>
      <c r="L28" s="239"/>
    </row>
    <row r="29" spans="5:12" s="238" customFormat="1" ht="12.75">
      <c r="E29" s="244"/>
      <c r="J29" s="239"/>
      <c r="K29" s="239"/>
      <c r="L29" s="239"/>
    </row>
    <row r="30" spans="5:12" s="238" customFormat="1" ht="12.75">
      <c r="E30" s="244"/>
      <c r="J30" s="239"/>
      <c r="K30" s="239"/>
      <c r="L30" s="239"/>
    </row>
    <row r="31" spans="9:12" s="107" customFormat="1" ht="12.75">
      <c r="I31" s="238"/>
      <c r="J31" s="239"/>
      <c r="K31" s="108"/>
      <c r="L31" s="108"/>
    </row>
    <row r="32" spans="9:12" s="107" customFormat="1" ht="12.75">
      <c r="I32" s="238"/>
      <c r="J32" s="239"/>
      <c r="K32" s="108"/>
      <c r="L32" s="108"/>
    </row>
    <row r="33" spans="9:12" s="107" customFormat="1" ht="12.75">
      <c r="I33" s="238"/>
      <c r="J33" s="239"/>
      <c r="K33" s="108"/>
      <c r="L33" s="108"/>
    </row>
    <row r="34" spans="9:12" s="107" customFormat="1" ht="12.75">
      <c r="I34" s="238"/>
      <c r="J34" s="239"/>
      <c r="K34" s="108"/>
      <c r="L34" s="108"/>
    </row>
    <row r="35" spans="9:12" s="107" customFormat="1" ht="12.75">
      <c r="I35" s="238"/>
      <c r="J35" s="239"/>
      <c r="K35" s="108"/>
      <c r="L35" s="108"/>
    </row>
    <row r="36" spans="9:12" s="107" customFormat="1" ht="12.75">
      <c r="I36" s="238"/>
      <c r="J36" s="239"/>
      <c r="K36" s="108"/>
      <c r="L36" s="108"/>
    </row>
    <row r="37" spans="9:12" s="107" customFormat="1" ht="12.75">
      <c r="I37" s="238"/>
      <c r="J37" s="239"/>
      <c r="K37" s="108"/>
      <c r="L37" s="108"/>
    </row>
    <row r="38" spans="9:12" s="107" customFormat="1" ht="12.75">
      <c r="I38" s="238"/>
      <c r="J38" s="239"/>
      <c r="K38" s="108"/>
      <c r="L38" s="108"/>
    </row>
    <row r="39" spans="9:12" s="107" customFormat="1" ht="12.75">
      <c r="I39" s="238"/>
      <c r="J39" s="239"/>
      <c r="K39" s="108"/>
      <c r="L39" s="108"/>
    </row>
    <row r="40" spans="9:12" s="107" customFormat="1" ht="12.75">
      <c r="I40" s="238"/>
      <c r="J40" s="239"/>
      <c r="K40" s="108"/>
      <c r="L40" s="108"/>
    </row>
    <row r="41" spans="9:12" s="107" customFormat="1" ht="12.75">
      <c r="I41" s="238"/>
      <c r="J41" s="239"/>
      <c r="K41" s="108"/>
      <c r="L41" s="108"/>
    </row>
    <row r="42" spans="9:12" s="107" customFormat="1" ht="12.75">
      <c r="I42" s="238"/>
      <c r="J42" s="239"/>
      <c r="K42" s="108"/>
      <c r="L42" s="108"/>
    </row>
    <row r="43" spans="9:12" s="107" customFormat="1" ht="12.75">
      <c r="I43" s="238"/>
      <c r="J43" s="239"/>
      <c r="K43" s="108"/>
      <c r="L43" s="108"/>
    </row>
    <row r="44" spans="9:12" s="107" customFormat="1" ht="12.75">
      <c r="I44" s="238"/>
      <c r="J44" s="239"/>
      <c r="K44" s="108"/>
      <c r="L44" s="108"/>
    </row>
    <row r="45" spans="9:12" s="107" customFormat="1" ht="12.75">
      <c r="I45" s="238"/>
      <c r="J45" s="239"/>
      <c r="K45" s="108"/>
      <c r="L45" s="108"/>
    </row>
    <row r="46" spans="9:12" s="107" customFormat="1" ht="12.75">
      <c r="I46" s="238"/>
      <c r="J46" s="239"/>
      <c r="K46" s="108"/>
      <c r="L46" s="108"/>
    </row>
    <row r="47" spans="9:12" s="107" customFormat="1" ht="12.75">
      <c r="I47" s="238"/>
      <c r="J47" s="239"/>
      <c r="K47" s="108"/>
      <c r="L47" s="108"/>
    </row>
    <row r="48" spans="9:12" s="107" customFormat="1" ht="12.75">
      <c r="I48" s="238"/>
      <c r="J48" s="239"/>
      <c r="K48" s="108"/>
      <c r="L48" s="108"/>
    </row>
    <row r="49" spans="9:12" s="107" customFormat="1" ht="12.75">
      <c r="I49" s="238"/>
      <c r="J49" s="239"/>
      <c r="K49" s="108"/>
      <c r="L49" s="108"/>
    </row>
    <row r="50" spans="9:12" s="107" customFormat="1" ht="12.75">
      <c r="I50" s="238"/>
      <c r="J50" s="239"/>
      <c r="K50" s="108"/>
      <c r="L50" s="108"/>
    </row>
    <row r="51" spans="9:12" s="107" customFormat="1" ht="12.75">
      <c r="I51" s="238"/>
      <c r="J51" s="239"/>
      <c r="K51" s="108"/>
      <c r="L51" s="108"/>
    </row>
    <row r="52" spans="9:12" s="107" customFormat="1" ht="12.75">
      <c r="I52" s="238"/>
      <c r="J52" s="239"/>
      <c r="K52" s="108"/>
      <c r="L52" s="108"/>
    </row>
    <row r="53" spans="9:12" s="107" customFormat="1" ht="12.75">
      <c r="I53" s="238"/>
      <c r="J53" s="239"/>
      <c r="K53" s="108"/>
      <c r="L53" s="108"/>
    </row>
    <row r="54" spans="9:12" s="107" customFormat="1" ht="12.75">
      <c r="I54" s="238"/>
      <c r="J54" s="239"/>
      <c r="K54" s="108"/>
      <c r="L54" s="108"/>
    </row>
    <row r="55" spans="9:12" s="107" customFormat="1" ht="12.75">
      <c r="I55" s="238"/>
      <c r="J55" s="239"/>
      <c r="K55" s="108"/>
      <c r="L55" s="108"/>
    </row>
    <row r="56" spans="9:12" s="107" customFormat="1" ht="12.75">
      <c r="I56" s="238"/>
      <c r="J56" s="239"/>
      <c r="K56" s="108"/>
      <c r="L56" s="108"/>
    </row>
    <row r="57" spans="9:12" s="107" customFormat="1" ht="12.75">
      <c r="I57" s="238"/>
      <c r="J57" s="239"/>
      <c r="K57" s="108"/>
      <c r="L57" s="108"/>
    </row>
    <row r="58" spans="9:12" s="107" customFormat="1" ht="12.75">
      <c r="I58" s="238"/>
      <c r="J58" s="239"/>
      <c r="K58" s="108"/>
      <c r="L58" s="108"/>
    </row>
    <row r="59" spans="9:12" s="107" customFormat="1" ht="12.75">
      <c r="I59" s="238"/>
      <c r="J59" s="239"/>
      <c r="K59" s="108"/>
      <c r="L59" s="108"/>
    </row>
    <row r="60" spans="9:12" s="107" customFormat="1" ht="12.75">
      <c r="I60" s="238"/>
      <c r="J60" s="239"/>
      <c r="K60" s="108"/>
      <c r="L60" s="108"/>
    </row>
    <row r="61" spans="9:12" s="107" customFormat="1" ht="12.75">
      <c r="I61" s="238"/>
      <c r="J61" s="239"/>
      <c r="K61" s="108"/>
      <c r="L61" s="108"/>
    </row>
    <row r="62" spans="9:12" s="107" customFormat="1" ht="12.75">
      <c r="I62" s="238"/>
      <c r="J62" s="239"/>
      <c r="K62" s="108"/>
      <c r="L62" s="108"/>
    </row>
    <row r="63" spans="9:12" s="107" customFormat="1" ht="12.75">
      <c r="I63" s="238"/>
      <c r="J63" s="239"/>
      <c r="K63" s="108"/>
      <c r="L63" s="108"/>
    </row>
    <row r="64" spans="9:12" s="107" customFormat="1" ht="12.75">
      <c r="I64" s="238"/>
      <c r="J64" s="239"/>
      <c r="K64" s="108"/>
      <c r="L64" s="108"/>
    </row>
    <row r="65" spans="9:12" s="107" customFormat="1" ht="12.75">
      <c r="I65" s="238"/>
      <c r="J65" s="239"/>
      <c r="K65" s="108"/>
      <c r="L65" s="108"/>
    </row>
    <row r="66" spans="9:12" s="107" customFormat="1" ht="12.75">
      <c r="I66" s="238"/>
      <c r="J66" s="239"/>
      <c r="K66" s="108"/>
      <c r="L66" s="108"/>
    </row>
    <row r="67" spans="9:12" s="107" customFormat="1" ht="12.75">
      <c r="I67" s="238"/>
      <c r="J67" s="239"/>
      <c r="K67" s="108"/>
      <c r="L67" s="108"/>
    </row>
    <row r="68" spans="9:12" s="107" customFormat="1" ht="12.75">
      <c r="I68" s="238"/>
      <c r="J68" s="239"/>
      <c r="K68" s="108"/>
      <c r="L68" s="108"/>
    </row>
    <row r="69" spans="9:12" s="107" customFormat="1" ht="12.75">
      <c r="I69" s="238"/>
      <c r="J69" s="239"/>
      <c r="K69" s="108"/>
      <c r="L69" s="108"/>
    </row>
    <row r="70" spans="9:12" s="107" customFormat="1" ht="12.75">
      <c r="I70" s="238"/>
      <c r="J70" s="239"/>
      <c r="K70" s="108"/>
      <c r="L70" s="108"/>
    </row>
    <row r="71" spans="9:12" s="107" customFormat="1" ht="12.75">
      <c r="I71" s="238"/>
      <c r="J71" s="239"/>
      <c r="K71" s="108"/>
      <c r="L71" s="108"/>
    </row>
    <row r="72" spans="9:12" s="107" customFormat="1" ht="12.75">
      <c r="I72" s="238"/>
      <c r="J72" s="239"/>
      <c r="K72" s="108"/>
      <c r="L72" s="108"/>
    </row>
    <row r="73" spans="9:12" s="107" customFormat="1" ht="12.75">
      <c r="I73" s="238"/>
      <c r="J73" s="239"/>
      <c r="K73" s="108"/>
      <c r="L73" s="108"/>
    </row>
    <row r="74" spans="9:12" s="107" customFormat="1" ht="12.75">
      <c r="I74" s="238"/>
      <c r="J74" s="239"/>
      <c r="K74" s="108"/>
      <c r="L74" s="108"/>
    </row>
    <row r="75" spans="9:12" s="107" customFormat="1" ht="12.75">
      <c r="I75" s="238"/>
      <c r="J75" s="239"/>
      <c r="K75" s="108"/>
      <c r="L75" s="108"/>
    </row>
    <row r="76" spans="9:12" s="107" customFormat="1" ht="12.75">
      <c r="I76" s="238"/>
      <c r="J76" s="239"/>
      <c r="K76" s="108"/>
      <c r="L76" s="108"/>
    </row>
    <row r="77" spans="9:12" s="107" customFormat="1" ht="12.75">
      <c r="I77" s="238"/>
      <c r="J77" s="239"/>
      <c r="K77" s="108"/>
      <c r="L77" s="108"/>
    </row>
    <row r="78" spans="9:12" s="107" customFormat="1" ht="12.75">
      <c r="I78" s="238"/>
      <c r="J78" s="239"/>
      <c r="K78" s="108"/>
      <c r="L78" s="108"/>
    </row>
    <row r="79" spans="9:12" s="107" customFormat="1" ht="12.75">
      <c r="I79" s="238"/>
      <c r="J79" s="239"/>
      <c r="K79" s="108"/>
      <c r="L79" s="108"/>
    </row>
    <row r="80" spans="9:12" s="107" customFormat="1" ht="12.75">
      <c r="I80" s="238"/>
      <c r="J80" s="239"/>
      <c r="K80" s="108"/>
      <c r="L80" s="108"/>
    </row>
    <row r="81" spans="9:12" s="107" customFormat="1" ht="12.75">
      <c r="I81" s="238"/>
      <c r="J81" s="239"/>
      <c r="K81" s="108"/>
      <c r="L81" s="108"/>
    </row>
    <row r="82" spans="9:12" s="107" customFormat="1" ht="12.75">
      <c r="I82" s="238"/>
      <c r="J82" s="239"/>
      <c r="K82" s="108"/>
      <c r="L82" s="108"/>
    </row>
    <row r="83" spans="9:12" s="107" customFormat="1" ht="12.75">
      <c r="I83" s="238"/>
      <c r="J83" s="239"/>
      <c r="K83" s="108"/>
      <c r="L83" s="108"/>
    </row>
    <row r="84" spans="9:12" s="107" customFormat="1" ht="12.75">
      <c r="I84" s="238"/>
      <c r="J84" s="239"/>
      <c r="K84" s="108"/>
      <c r="L84" s="108"/>
    </row>
    <row r="85" spans="9:12" s="107" customFormat="1" ht="12.75">
      <c r="I85" s="238"/>
      <c r="J85" s="239"/>
      <c r="K85" s="108"/>
      <c r="L85" s="108"/>
    </row>
    <row r="86" spans="9:12" s="107" customFormat="1" ht="12.75">
      <c r="I86" s="238"/>
      <c r="J86" s="239"/>
      <c r="K86" s="108"/>
      <c r="L86" s="108"/>
    </row>
    <row r="87" spans="9:12" s="107" customFormat="1" ht="12.75">
      <c r="I87" s="238"/>
      <c r="J87" s="239"/>
      <c r="K87" s="108"/>
      <c r="L87" s="108"/>
    </row>
    <row r="88" spans="9:12" s="107" customFormat="1" ht="12.75">
      <c r="I88" s="238"/>
      <c r="J88" s="239"/>
      <c r="K88" s="108"/>
      <c r="L88" s="108"/>
    </row>
    <row r="89" spans="9:12" s="107" customFormat="1" ht="12.75">
      <c r="I89" s="238"/>
      <c r="J89" s="239"/>
      <c r="K89" s="108"/>
      <c r="L89" s="108"/>
    </row>
    <row r="90" spans="9:12" s="107" customFormat="1" ht="12.75">
      <c r="I90" s="238"/>
      <c r="J90" s="239"/>
      <c r="K90" s="108"/>
      <c r="L90" s="108"/>
    </row>
    <row r="91" spans="9:12" s="107" customFormat="1" ht="12.75">
      <c r="I91" s="238"/>
      <c r="J91" s="239"/>
      <c r="K91" s="108"/>
      <c r="L91" s="108"/>
    </row>
    <row r="92" spans="9:12" s="107" customFormat="1" ht="12.75">
      <c r="I92" s="238"/>
      <c r="J92" s="239"/>
      <c r="K92" s="108"/>
      <c r="L92" s="108"/>
    </row>
    <row r="93" spans="9:12" s="107" customFormat="1" ht="12.75">
      <c r="I93" s="238"/>
      <c r="J93" s="239"/>
      <c r="K93" s="108"/>
      <c r="L93" s="108"/>
    </row>
    <row r="94" spans="9:12" s="107" customFormat="1" ht="12.75">
      <c r="I94" s="238"/>
      <c r="J94" s="239"/>
      <c r="K94" s="108"/>
      <c r="L94" s="108"/>
    </row>
    <row r="95" spans="9:12" s="107" customFormat="1" ht="12.75">
      <c r="I95" s="238"/>
      <c r="J95" s="239"/>
      <c r="K95" s="108"/>
      <c r="L95" s="108"/>
    </row>
    <row r="96" spans="9:12" s="107" customFormat="1" ht="12.75">
      <c r="I96" s="238"/>
      <c r="J96" s="239"/>
      <c r="K96" s="108"/>
      <c r="L96" s="108"/>
    </row>
    <row r="97" spans="9:12" s="107" customFormat="1" ht="12.75">
      <c r="I97" s="238"/>
      <c r="J97" s="239"/>
      <c r="K97" s="108"/>
      <c r="L97" s="108"/>
    </row>
    <row r="98" spans="9:12" s="107" customFormat="1" ht="12.75">
      <c r="I98" s="238"/>
      <c r="J98" s="239"/>
      <c r="K98" s="108"/>
      <c r="L98" s="108"/>
    </row>
    <row r="99" spans="9:12" s="107" customFormat="1" ht="12.75">
      <c r="I99" s="238"/>
      <c r="J99" s="239"/>
      <c r="K99" s="108"/>
      <c r="L99" s="108"/>
    </row>
    <row r="100" spans="9:12" s="107" customFormat="1" ht="12.75">
      <c r="I100" s="238"/>
      <c r="J100" s="239"/>
      <c r="K100" s="108"/>
      <c r="L100" s="108"/>
    </row>
    <row r="101" spans="9:12" s="107" customFormat="1" ht="12.75">
      <c r="I101" s="238"/>
      <c r="J101" s="239"/>
      <c r="K101" s="108"/>
      <c r="L101" s="108"/>
    </row>
    <row r="102" spans="9:12" s="107" customFormat="1" ht="12.75">
      <c r="I102" s="238"/>
      <c r="J102" s="239"/>
      <c r="K102" s="108"/>
      <c r="L102" s="108"/>
    </row>
    <row r="103" spans="9:12" s="107" customFormat="1" ht="12.75">
      <c r="I103" s="238"/>
      <c r="J103" s="239"/>
      <c r="K103" s="108"/>
      <c r="L103" s="108"/>
    </row>
    <row r="104" spans="9:12" s="107" customFormat="1" ht="12.75">
      <c r="I104" s="238"/>
      <c r="J104" s="239"/>
      <c r="K104" s="108"/>
      <c r="L104" s="108"/>
    </row>
    <row r="105" spans="9:12" s="107" customFormat="1" ht="12.75">
      <c r="I105" s="238"/>
      <c r="J105" s="239"/>
      <c r="K105" s="108"/>
      <c r="L105" s="108"/>
    </row>
    <row r="106" spans="9:12" s="107" customFormat="1" ht="12.75">
      <c r="I106" s="238"/>
      <c r="J106" s="239"/>
      <c r="K106" s="108"/>
      <c r="L106" s="108"/>
    </row>
    <row r="107" spans="9:12" s="107" customFormat="1" ht="12.75">
      <c r="I107" s="238"/>
      <c r="J107" s="239"/>
      <c r="K107" s="108"/>
      <c r="L107" s="108"/>
    </row>
    <row r="108" spans="9:12" s="107" customFormat="1" ht="12.75">
      <c r="I108" s="238"/>
      <c r="J108" s="239"/>
      <c r="K108" s="108"/>
      <c r="L108" s="108"/>
    </row>
    <row r="109" spans="9:12" s="107" customFormat="1" ht="12.75">
      <c r="I109" s="238"/>
      <c r="J109" s="239"/>
      <c r="K109" s="108"/>
      <c r="L109" s="108"/>
    </row>
    <row r="110" spans="9:12" s="107" customFormat="1" ht="12.75">
      <c r="I110" s="238"/>
      <c r="J110" s="239"/>
      <c r="K110" s="108"/>
      <c r="L110" s="108"/>
    </row>
    <row r="111" spans="9:12" s="107" customFormat="1" ht="12.75">
      <c r="I111" s="238"/>
      <c r="J111" s="239"/>
      <c r="K111" s="108"/>
      <c r="L111" s="108"/>
    </row>
    <row r="112" spans="9:12" s="107" customFormat="1" ht="12.75">
      <c r="I112" s="238"/>
      <c r="J112" s="239"/>
      <c r="K112" s="108"/>
      <c r="L112" s="108"/>
    </row>
    <row r="113" spans="9:12" s="107" customFormat="1" ht="12.75">
      <c r="I113" s="238"/>
      <c r="J113" s="239"/>
      <c r="K113" s="108"/>
      <c r="L113" s="108"/>
    </row>
    <row r="114" spans="9:12" s="107" customFormat="1" ht="12.75">
      <c r="I114" s="238"/>
      <c r="J114" s="239"/>
      <c r="K114" s="108"/>
      <c r="L114" s="108"/>
    </row>
    <row r="115" spans="9:12" s="107" customFormat="1" ht="12.75">
      <c r="I115" s="238"/>
      <c r="J115" s="239"/>
      <c r="K115" s="108"/>
      <c r="L115" s="108"/>
    </row>
    <row r="116" spans="9:12" s="107" customFormat="1" ht="12.75">
      <c r="I116" s="238"/>
      <c r="J116" s="239"/>
      <c r="K116" s="108"/>
      <c r="L116" s="108"/>
    </row>
    <row r="117" spans="9:12" s="107" customFormat="1" ht="12.75">
      <c r="I117" s="238"/>
      <c r="J117" s="239"/>
      <c r="K117" s="108"/>
      <c r="L117" s="108"/>
    </row>
    <row r="118" spans="9:12" s="107" customFormat="1" ht="12.75">
      <c r="I118" s="238"/>
      <c r="J118" s="239"/>
      <c r="K118" s="108"/>
      <c r="L118" s="108"/>
    </row>
    <row r="119" spans="9:12" s="107" customFormat="1" ht="12.75">
      <c r="I119" s="238"/>
      <c r="J119" s="239"/>
      <c r="K119" s="108"/>
      <c r="L119" s="108"/>
    </row>
    <row r="120" spans="9:12" s="107" customFormat="1" ht="12.75">
      <c r="I120" s="238"/>
      <c r="J120" s="239"/>
      <c r="K120" s="108"/>
      <c r="L120" s="108"/>
    </row>
    <row r="121" spans="9:12" s="107" customFormat="1" ht="12.75">
      <c r="I121" s="238"/>
      <c r="J121" s="239"/>
      <c r="K121" s="108"/>
      <c r="L121" s="108"/>
    </row>
    <row r="122" spans="9:12" s="107" customFormat="1" ht="12.75">
      <c r="I122" s="238"/>
      <c r="J122" s="239"/>
      <c r="K122" s="108"/>
      <c r="L122" s="108"/>
    </row>
    <row r="123" spans="9:12" s="107" customFormat="1" ht="12.75">
      <c r="I123" s="238"/>
      <c r="J123" s="239"/>
      <c r="K123" s="108"/>
      <c r="L123" s="108"/>
    </row>
    <row r="124" spans="9:12" s="107" customFormat="1" ht="12.75">
      <c r="I124" s="238"/>
      <c r="J124" s="239"/>
      <c r="K124" s="108"/>
      <c r="L124" s="108"/>
    </row>
    <row r="125" spans="9:12" s="107" customFormat="1" ht="12.75">
      <c r="I125" s="238"/>
      <c r="J125" s="239"/>
      <c r="K125" s="108"/>
      <c r="L125" s="108"/>
    </row>
    <row r="126" spans="9:12" s="107" customFormat="1" ht="12.75">
      <c r="I126" s="238"/>
      <c r="J126" s="239"/>
      <c r="K126" s="108"/>
      <c r="L126" s="108"/>
    </row>
    <row r="127" spans="9:12" s="107" customFormat="1" ht="12.75">
      <c r="I127" s="238"/>
      <c r="J127" s="239"/>
      <c r="K127" s="108"/>
      <c r="L127" s="108"/>
    </row>
    <row r="128" spans="9:12" s="107" customFormat="1" ht="12.75">
      <c r="I128" s="238"/>
      <c r="J128" s="239"/>
      <c r="K128" s="108"/>
      <c r="L128" s="108"/>
    </row>
    <row r="129" spans="9:12" s="107" customFormat="1" ht="12.75">
      <c r="I129" s="238"/>
      <c r="J129" s="239"/>
      <c r="K129" s="108"/>
      <c r="L129" s="108"/>
    </row>
    <row r="130" spans="9:12" s="107" customFormat="1" ht="12.75">
      <c r="I130" s="238"/>
      <c r="J130" s="239"/>
      <c r="K130" s="108"/>
      <c r="L130" s="108"/>
    </row>
    <row r="131" spans="9:12" s="107" customFormat="1" ht="12.75">
      <c r="I131" s="238"/>
      <c r="J131" s="239"/>
      <c r="K131" s="108"/>
      <c r="L131" s="108"/>
    </row>
    <row r="132" spans="9:12" s="107" customFormat="1" ht="12.75">
      <c r="I132" s="238"/>
      <c r="J132" s="239"/>
      <c r="K132" s="108"/>
      <c r="L132" s="108"/>
    </row>
    <row r="133" spans="9:12" s="107" customFormat="1" ht="12.75">
      <c r="I133" s="238"/>
      <c r="J133" s="239"/>
      <c r="K133" s="108"/>
      <c r="L133" s="108"/>
    </row>
    <row r="134" spans="9:12" s="107" customFormat="1" ht="12.75">
      <c r="I134" s="238"/>
      <c r="J134" s="239"/>
      <c r="K134" s="108"/>
      <c r="L134" s="108"/>
    </row>
    <row r="135" spans="9:12" s="107" customFormat="1" ht="12.75">
      <c r="I135" s="238"/>
      <c r="J135" s="239"/>
      <c r="K135" s="108"/>
      <c r="L135" s="108"/>
    </row>
    <row r="136" spans="9:12" s="107" customFormat="1" ht="12.75">
      <c r="I136" s="238"/>
      <c r="J136" s="239"/>
      <c r="K136" s="108"/>
      <c r="L136" s="108"/>
    </row>
    <row r="137" spans="9:12" s="107" customFormat="1" ht="12.75">
      <c r="I137" s="238"/>
      <c r="J137" s="239"/>
      <c r="K137" s="108"/>
      <c r="L137" s="108"/>
    </row>
    <row r="138" spans="9:12" s="107" customFormat="1" ht="12.75">
      <c r="I138" s="238"/>
      <c r="J138" s="239"/>
      <c r="K138" s="108"/>
      <c r="L138" s="108"/>
    </row>
    <row r="139" spans="9:12" s="107" customFormat="1" ht="12.75">
      <c r="I139" s="238"/>
      <c r="J139" s="239"/>
      <c r="K139" s="108"/>
      <c r="L139" s="108"/>
    </row>
    <row r="140" spans="9:12" s="107" customFormat="1" ht="12.75">
      <c r="I140" s="238"/>
      <c r="J140" s="239"/>
      <c r="K140" s="108"/>
      <c r="L140" s="108"/>
    </row>
    <row r="141" spans="9:12" s="107" customFormat="1" ht="12.75">
      <c r="I141" s="238"/>
      <c r="J141" s="239"/>
      <c r="K141" s="108"/>
      <c r="L141" s="108"/>
    </row>
    <row r="142" spans="9:12" s="107" customFormat="1" ht="12.75">
      <c r="I142" s="238"/>
      <c r="J142" s="239"/>
      <c r="K142" s="108"/>
      <c r="L142" s="108"/>
    </row>
    <row r="143" spans="9:12" s="107" customFormat="1" ht="12.75">
      <c r="I143" s="238"/>
      <c r="J143" s="239"/>
      <c r="K143" s="108"/>
      <c r="L143" s="108"/>
    </row>
    <row r="144" spans="9:12" s="107" customFormat="1" ht="12.75">
      <c r="I144" s="238"/>
      <c r="J144" s="239"/>
      <c r="K144" s="108"/>
      <c r="L144" s="108"/>
    </row>
    <row r="145" spans="9:12" s="107" customFormat="1" ht="12.75">
      <c r="I145" s="238"/>
      <c r="J145" s="239"/>
      <c r="K145" s="108"/>
      <c r="L145" s="108"/>
    </row>
    <row r="146" spans="9:12" s="107" customFormat="1" ht="12.75">
      <c r="I146" s="238"/>
      <c r="J146" s="239"/>
      <c r="K146" s="108"/>
      <c r="L146" s="108"/>
    </row>
    <row r="147" spans="9:12" s="107" customFormat="1" ht="12.75">
      <c r="I147" s="238"/>
      <c r="J147" s="239"/>
      <c r="K147" s="108"/>
      <c r="L147" s="108"/>
    </row>
    <row r="148" spans="9:12" s="107" customFormat="1" ht="12.75">
      <c r="I148" s="238"/>
      <c r="J148" s="239"/>
      <c r="K148" s="108"/>
      <c r="L148" s="108"/>
    </row>
    <row r="149" spans="9:12" s="107" customFormat="1" ht="12.75">
      <c r="I149" s="238"/>
      <c r="J149" s="239"/>
      <c r="K149" s="108"/>
      <c r="L149" s="108"/>
    </row>
    <row r="150" spans="9:12" s="107" customFormat="1" ht="12.75">
      <c r="I150" s="238"/>
      <c r="J150" s="239"/>
      <c r="K150" s="108"/>
      <c r="L150" s="108"/>
    </row>
    <row r="151" spans="9:12" s="107" customFormat="1" ht="12.75">
      <c r="I151" s="238"/>
      <c r="J151" s="239"/>
      <c r="K151" s="108"/>
      <c r="L151" s="108"/>
    </row>
    <row r="152" spans="9:12" s="107" customFormat="1" ht="12.75">
      <c r="I152" s="238"/>
      <c r="J152" s="239"/>
      <c r="K152" s="108"/>
      <c r="L152" s="108"/>
    </row>
    <row r="153" spans="9:12" s="107" customFormat="1" ht="12.75">
      <c r="I153" s="238"/>
      <c r="J153" s="239"/>
      <c r="K153" s="108"/>
      <c r="L153" s="108"/>
    </row>
    <row r="154" spans="9:12" s="107" customFormat="1" ht="12.75">
      <c r="I154" s="238"/>
      <c r="J154" s="239"/>
      <c r="K154" s="108"/>
      <c r="L154" s="108"/>
    </row>
    <row r="155" spans="9:12" s="107" customFormat="1" ht="12.75">
      <c r="I155" s="238"/>
      <c r="J155" s="239"/>
      <c r="K155" s="108"/>
      <c r="L155" s="108"/>
    </row>
    <row r="156" spans="9:12" s="107" customFormat="1" ht="12.75">
      <c r="I156" s="238"/>
      <c r="J156" s="239"/>
      <c r="K156" s="108"/>
      <c r="L156" s="108"/>
    </row>
    <row r="157" spans="9:12" s="107" customFormat="1" ht="12.75">
      <c r="I157" s="238"/>
      <c r="J157" s="239"/>
      <c r="K157" s="108"/>
      <c r="L157" s="108"/>
    </row>
    <row r="158" spans="9:12" s="107" customFormat="1" ht="12.75">
      <c r="I158" s="238"/>
      <c r="J158" s="239"/>
      <c r="K158" s="108"/>
      <c r="L158" s="108"/>
    </row>
    <row r="159" spans="9:12" s="107" customFormat="1" ht="12.75">
      <c r="I159" s="238"/>
      <c r="J159" s="239"/>
      <c r="K159" s="108"/>
      <c r="L159" s="108"/>
    </row>
    <row r="160" spans="9:12" s="107" customFormat="1" ht="12.75">
      <c r="I160" s="238"/>
      <c r="J160" s="239"/>
      <c r="K160" s="108"/>
      <c r="L160" s="108"/>
    </row>
    <row r="161" spans="9:12" s="107" customFormat="1" ht="12.75">
      <c r="I161" s="238"/>
      <c r="J161" s="239"/>
      <c r="K161" s="108"/>
      <c r="L161" s="108"/>
    </row>
    <row r="162" spans="9:12" s="107" customFormat="1" ht="12.75">
      <c r="I162" s="238"/>
      <c r="J162" s="239"/>
      <c r="K162" s="108"/>
      <c r="L162" s="108"/>
    </row>
    <row r="163" spans="9:12" s="107" customFormat="1" ht="12.75">
      <c r="I163" s="238"/>
      <c r="J163" s="239"/>
      <c r="K163" s="108"/>
      <c r="L163" s="108"/>
    </row>
    <row r="164" spans="9:12" s="107" customFormat="1" ht="12.75">
      <c r="I164" s="238"/>
      <c r="J164" s="239"/>
      <c r="K164" s="108"/>
      <c r="L164" s="108"/>
    </row>
    <row r="165" spans="9:12" s="107" customFormat="1" ht="12.75">
      <c r="I165" s="238"/>
      <c r="J165" s="239"/>
      <c r="K165" s="108"/>
      <c r="L165" s="108"/>
    </row>
    <row r="166" spans="9:12" s="107" customFormat="1" ht="12.75">
      <c r="I166" s="238"/>
      <c r="J166" s="239"/>
      <c r="K166" s="108"/>
      <c r="L166" s="108"/>
    </row>
    <row r="167" spans="9:12" s="107" customFormat="1" ht="12.75">
      <c r="I167" s="238"/>
      <c r="J167" s="239"/>
      <c r="K167" s="108"/>
      <c r="L167" s="108"/>
    </row>
    <row r="168" spans="9:12" s="107" customFormat="1" ht="12.75">
      <c r="I168" s="238"/>
      <c r="J168" s="239"/>
      <c r="K168" s="108"/>
      <c r="L168" s="108"/>
    </row>
    <row r="169" spans="9:12" s="107" customFormat="1" ht="12.75">
      <c r="I169" s="238"/>
      <c r="J169" s="239"/>
      <c r="K169" s="108"/>
      <c r="L169" s="108"/>
    </row>
    <row r="170" spans="9:12" s="107" customFormat="1" ht="12.75">
      <c r="I170" s="238"/>
      <c r="J170" s="239"/>
      <c r="K170" s="108"/>
      <c r="L170" s="108"/>
    </row>
    <row r="171" spans="9:12" s="107" customFormat="1" ht="12.75">
      <c r="I171" s="238"/>
      <c r="J171" s="239"/>
      <c r="K171" s="108"/>
      <c r="L171" s="108"/>
    </row>
    <row r="172" spans="9:12" s="107" customFormat="1" ht="12.75">
      <c r="I172" s="238"/>
      <c r="J172" s="239"/>
      <c r="K172" s="108"/>
      <c r="L172" s="108"/>
    </row>
    <row r="173" spans="9:12" s="107" customFormat="1" ht="12.75">
      <c r="I173" s="238"/>
      <c r="J173" s="239"/>
      <c r="K173" s="108"/>
      <c r="L173" s="108"/>
    </row>
    <row r="174" spans="9:12" s="107" customFormat="1" ht="12.75">
      <c r="I174" s="238"/>
      <c r="J174" s="239"/>
      <c r="K174" s="108"/>
      <c r="L174" s="108"/>
    </row>
    <row r="175" spans="9:12" s="107" customFormat="1" ht="12.75">
      <c r="I175" s="238"/>
      <c r="J175" s="239"/>
      <c r="K175" s="108"/>
      <c r="L175" s="108"/>
    </row>
    <row r="176" spans="9:12" s="107" customFormat="1" ht="12.75">
      <c r="I176" s="238"/>
      <c r="J176" s="239"/>
      <c r="K176" s="108"/>
      <c r="L176" s="108"/>
    </row>
  </sheetData>
  <sheetProtection sheet="1" objects="1" scenarios="1"/>
  <mergeCells count="4">
    <mergeCell ref="B17:H17"/>
    <mergeCell ref="B2:H2"/>
    <mergeCell ref="B3:H3"/>
    <mergeCell ref="B22:H22"/>
  </mergeCells>
  <printOptions/>
  <pageMargins left="0.75" right="0.75" top="1" bottom="1" header="0.5" footer="0.5"/>
  <pageSetup fitToHeight="1" fitToWidth="1" horizontalDpi="400" verticalDpi="400" orientation="portrait"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B2:I210"/>
  <sheetViews>
    <sheetView showGridLines="0" zoomScalePageLayoutView="0" workbookViewId="0" topLeftCell="A1">
      <selection activeCell="B2" sqref="B2:F28"/>
    </sheetView>
  </sheetViews>
  <sheetFormatPr defaultColWidth="9.140625" defaultRowHeight="12.75"/>
  <cols>
    <col min="2" max="2" width="25.7109375" style="0" customWidth="1"/>
    <col min="3" max="3" width="14.140625" style="0" customWidth="1"/>
    <col min="4" max="4" width="12.7109375" style="0" customWidth="1"/>
    <col min="5" max="5" width="14.8515625" style="0" customWidth="1"/>
    <col min="6" max="6" width="15.57421875" style="0" customWidth="1"/>
    <col min="7" max="8" width="9.140625" style="155" customWidth="1"/>
    <col min="9" max="9" width="11.7109375" style="83" bestFit="1" customWidth="1"/>
    <col min="10" max="21" width="9.140625" style="83" customWidth="1"/>
  </cols>
  <sheetData>
    <row r="2" spans="2:6" s="156" customFormat="1" ht="18.75" thickBot="1">
      <c r="B2" s="328" t="s">
        <v>63</v>
      </c>
      <c r="C2" s="328"/>
      <c r="D2" s="328"/>
      <c r="E2" s="328"/>
      <c r="F2" s="328"/>
    </row>
    <row r="3" spans="2:6" ht="18.75" thickBot="1">
      <c r="B3" s="260" t="s">
        <v>64</v>
      </c>
      <c r="C3" s="261"/>
      <c r="D3" s="261"/>
      <c r="E3" s="261"/>
      <c r="F3" s="262"/>
    </row>
    <row r="4" spans="2:6" ht="12.75">
      <c r="B4" s="128" t="s">
        <v>55</v>
      </c>
      <c r="C4" s="129" t="s">
        <v>53</v>
      </c>
      <c r="D4" s="129" t="s">
        <v>54</v>
      </c>
      <c r="E4" s="122"/>
      <c r="F4" s="123"/>
    </row>
    <row r="5" spans="2:6" ht="12.75">
      <c r="B5" s="4" t="s">
        <v>56</v>
      </c>
      <c r="C5" s="127">
        <f>'Table 13.7'!E11</f>
        <v>0.276141158261408</v>
      </c>
      <c r="D5" s="127">
        <f>1-C5</f>
        <v>0.723858841738592</v>
      </c>
      <c r="E5" s="6"/>
      <c r="F5" s="7"/>
    </row>
    <row r="6" spans="2:6" ht="12.75">
      <c r="B6" s="4" t="s">
        <v>57</v>
      </c>
      <c r="C6" s="127">
        <f>'Table 13.7'!E15</f>
        <v>0.19498106627785589</v>
      </c>
      <c r="D6" s="127">
        <f>1-C6</f>
        <v>0.8050189337221441</v>
      </c>
      <c r="E6" s="6"/>
      <c r="F6" s="7"/>
    </row>
    <row r="7" spans="2:6" ht="6" customHeight="1" thickBot="1">
      <c r="B7" s="8"/>
      <c r="C7" s="9"/>
      <c r="D7" s="9"/>
      <c r="E7" s="9"/>
      <c r="F7" s="10"/>
    </row>
    <row r="8" spans="2:6" ht="40.5" customHeight="1">
      <c r="B8" s="266" t="s">
        <v>6</v>
      </c>
      <c r="C8" s="267" t="s">
        <v>58</v>
      </c>
      <c r="D8" s="267" t="s">
        <v>10</v>
      </c>
      <c r="E8" s="267" t="s">
        <v>59</v>
      </c>
      <c r="F8" s="268" t="s">
        <v>60</v>
      </c>
    </row>
    <row r="9" spans="2:9" ht="12.75">
      <c r="B9" s="82" t="s">
        <v>128</v>
      </c>
      <c r="C9" s="126">
        <f>'Table 13.3'!C8</f>
        <v>35000000</v>
      </c>
      <c r="D9" s="130">
        <f>'Table 13.3'!D8</f>
        <v>0.4</v>
      </c>
      <c r="E9" s="126">
        <f>D5*C9</f>
        <v>25335059.460850723</v>
      </c>
      <c r="F9" s="131">
        <f>D9*E9</f>
        <v>10134023.78434029</v>
      </c>
      <c r="I9" s="88"/>
    </row>
    <row r="10" spans="2:9" ht="12.75">
      <c r="B10" s="82" t="s">
        <v>121</v>
      </c>
      <c r="C10" s="126">
        <f>'Table 13.3'!C9</f>
        <v>15000000</v>
      </c>
      <c r="D10" s="130">
        <f>'Table 13.3'!D9</f>
        <v>0.25</v>
      </c>
      <c r="E10" s="126">
        <f>D5*C10</f>
        <v>10857882.626078881</v>
      </c>
      <c r="F10" s="131">
        <f>D10*E10</f>
        <v>2714470.6565197203</v>
      </c>
      <c r="I10" s="88"/>
    </row>
    <row r="11" spans="2:6" ht="12.75">
      <c r="B11" s="24" t="s">
        <v>9</v>
      </c>
      <c r="C11" s="126">
        <f>'Table 13.3'!C10</f>
        <v>0</v>
      </c>
      <c r="D11" s="130">
        <f>'Table 13.3'!D10</f>
        <v>0.35</v>
      </c>
      <c r="E11" s="126">
        <f>D6*C11</f>
        <v>0</v>
      </c>
      <c r="F11" s="131">
        <f>D11*E11</f>
        <v>0</v>
      </c>
    </row>
    <row r="12" spans="2:6" ht="6" customHeight="1">
      <c r="B12" s="4"/>
      <c r="C12" s="6"/>
      <c r="D12" s="6"/>
      <c r="E12" s="6"/>
      <c r="F12" s="7"/>
    </row>
    <row r="13" spans="2:6" ht="12.75">
      <c r="B13" s="46" t="s">
        <v>61</v>
      </c>
      <c r="C13" s="6"/>
      <c r="D13" s="6"/>
      <c r="E13" s="6"/>
      <c r="F13" s="272">
        <f>E9*D9+E10*D10+E11*D11</f>
        <v>12848494.44086001</v>
      </c>
    </row>
    <row r="14" spans="2:6" ht="12.75">
      <c r="B14" s="46" t="s">
        <v>62</v>
      </c>
      <c r="C14" s="6"/>
      <c r="D14" s="6"/>
      <c r="E14" s="6"/>
      <c r="F14" s="272">
        <f>((E9-F13)^2*D9+(E10-F13)^2*D10+(E11-F13)^2*D11)^0.5</f>
        <v>11006165.978103025</v>
      </c>
    </row>
    <row r="15" spans="2:6" ht="6" customHeight="1" thickBot="1">
      <c r="B15" s="8"/>
      <c r="C15" s="9"/>
      <c r="D15" s="9"/>
      <c r="E15" s="9"/>
      <c r="F15" s="10"/>
    </row>
    <row r="16" spans="2:6" ht="18" customHeight="1">
      <c r="B16" s="263" t="s">
        <v>65</v>
      </c>
      <c r="C16" s="264"/>
      <c r="D16" s="264"/>
      <c r="E16" s="264"/>
      <c r="F16" s="265"/>
    </row>
    <row r="17" spans="2:6" ht="12.75">
      <c r="B17" s="128" t="s">
        <v>55</v>
      </c>
      <c r="C17" s="129" t="s">
        <v>53</v>
      </c>
      <c r="D17" s="129" t="s">
        <v>54</v>
      </c>
      <c r="E17" s="122"/>
      <c r="F17" s="123"/>
    </row>
    <row r="18" spans="2:6" ht="12.75">
      <c r="B18" s="4" t="s">
        <v>56</v>
      </c>
      <c r="C18" s="127">
        <f>'Table 13.7'!G11</f>
        <v>0.558374020158984</v>
      </c>
      <c r="D18" s="127">
        <f>1-C18</f>
        <v>0.44162597984101604</v>
      </c>
      <c r="E18" s="6"/>
      <c r="F18" s="7"/>
    </row>
    <row r="19" spans="2:6" ht="12.75">
      <c r="B19" s="4" t="s">
        <v>57</v>
      </c>
      <c r="C19" s="127">
        <f>'Table 13.7'!G15</f>
        <v>0.3850204527965086</v>
      </c>
      <c r="D19" s="127">
        <f>1-C19</f>
        <v>0.6149795472034914</v>
      </c>
      <c r="E19" s="6"/>
      <c r="F19" s="7"/>
    </row>
    <row r="20" spans="2:6" ht="6" customHeight="1" thickBot="1">
      <c r="B20" s="8"/>
      <c r="C20" s="9"/>
      <c r="D20" s="9"/>
      <c r="E20" s="9"/>
      <c r="F20" s="47"/>
    </row>
    <row r="21" spans="2:6" ht="38.25">
      <c r="B21" s="269" t="s">
        <v>6</v>
      </c>
      <c r="C21" s="270" t="s">
        <v>13</v>
      </c>
      <c r="D21" s="270" t="s">
        <v>10</v>
      </c>
      <c r="E21" s="270" t="s">
        <v>59</v>
      </c>
      <c r="F21" s="271" t="s">
        <v>60</v>
      </c>
    </row>
    <row r="22" spans="2:6" ht="12.75">
      <c r="B22" s="82" t="s">
        <v>128</v>
      </c>
      <c r="C22" s="126">
        <f>'Table 13.3'!C30</f>
        <v>28000000</v>
      </c>
      <c r="D22" s="130">
        <f>'Table 13.3'!D30</f>
        <v>0.32000000000000006</v>
      </c>
      <c r="E22" s="126">
        <f>D18*C22</f>
        <v>12365527.435548449</v>
      </c>
      <c r="F22" s="131">
        <f>D22*E22</f>
        <v>3956968.7793755042</v>
      </c>
    </row>
    <row r="23" spans="2:6" ht="12.75">
      <c r="B23" s="82" t="s">
        <v>121</v>
      </c>
      <c r="C23" s="126">
        <f>'Table 13.3'!C31</f>
        <v>13500000</v>
      </c>
      <c r="D23" s="130">
        <f>'Table 13.3'!D31</f>
        <v>0.2</v>
      </c>
      <c r="E23" s="126">
        <f>D18*C23</f>
        <v>5961950.727853716</v>
      </c>
      <c r="F23" s="131">
        <f>D23*E23</f>
        <v>1192390.1455707434</v>
      </c>
    </row>
    <row r="24" spans="2:6" ht="12.75">
      <c r="B24" s="24" t="s">
        <v>9</v>
      </c>
      <c r="C24" s="126">
        <f>'Table 13.3'!C32</f>
        <v>0</v>
      </c>
      <c r="D24" s="130">
        <f>'Table 13.3'!D32</f>
        <v>0.48</v>
      </c>
      <c r="E24" s="126">
        <f>D19*C24</f>
        <v>0</v>
      </c>
      <c r="F24" s="131">
        <f>D24*E24</f>
        <v>0</v>
      </c>
    </row>
    <row r="25" spans="2:6" ht="6" customHeight="1">
      <c r="B25" s="4"/>
      <c r="C25" s="6"/>
      <c r="D25" s="6"/>
      <c r="E25" s="6"/>
      <c r="F25" s="7"/>
    </row>
    <row r="26" spans="2:6" ht="12.75">
      <c r="B26" s="46" t="s">
        <v>61</v>
      </c>
      <c r="C26" s="6"/>
      <c r="D26" s="6"/>
      <c r="E26" s="6"/>
      <c r="F26" s="272">
        <f>E22*D22+E23*D23+E24*D24</f>
        <v>5149358.924946248</v>
      </c>
    </row>
    <row r="27" spans="2:6" ht="12.75">
      <c r="B27" s="46" t="s">
        <v>62</v>
      </c>
      <c r="C27" s="6"/>
      <c r="D27" s="6"/>
      <c r="E27" s="6"/>
      <c r="F27" s="272">
        <f>(+(E22-F26)^2*D22+(E23-F26)^2*D23+(E24-F26)^2*D24)^0.5</f>
        <v>5433514.51284746</v>
      </c>
    </row>
    <row r="28" spans="2:6" ht="6" customHeight="1" thickBot="1">
      <c r="B28" s="8"/>
      <c r="C28" s="9"/>
      <c r="D28" s="9"/>
      <c r="E28" s="9"/>
      <c r="F28" s="10"/>
    </row>
    <row r="29" s="155" customFormat="1" ht="6" customHeight="1"/>
    <row r="30" spans="2:6" s="155" customFormat="1" ht="26.25" customHeight="1">
      <c r="B30" s="326"/>
      <c r="C30" s="329"/>
      <c r="D30" s="329"/>
      <c r="E30" s="329"/>
      <c r="F30" s="329"/>
    </row>
    <row r="31" s="155" customFormat="1" ht="6" customHeight="1"/>
    <row r="32" s="155" customFormat="1" ht="12.75"/>
    <row r="33" s="155" customFormat="1" ht="12.75"/>
    <row r="34" s="155" customFormat="1" ht="12.75"/>
    <row r="35" s="155" customFormat="1" ht="12.75"/>
    <row r="36" s="155" customFormat="1" ht="12.75"/>
    <row r="37" s="155" customFormat="1" ht="12.75"/>
    <row r="38" spans="7:8" s="83" customFormat="1" ht="12.75">
      <c r="G38" s="155"/>
      <c r="H38" s="155"/>
    </row>
    <row r="39" spans="7:8" s="83" customFormat="1" ht="12.75">
      <c r="G39" s="155"/>
      <c r="H39" s="155"/>
    </row>
    <row r="40" spans="7:8" s="83" customFormat="1" ht="12.75">
      <c r="G40" s="155"/>
      <c r="H40" s="155"/>
    </row>
    <row r="41" spans="7:8" s="83" customFormat="1" ht="12.75">
      <c r="G41" s="155"/>
      <c r="H41" s="155"/>
    </row>
    <row r="42" spans="7:8" s="83" customFormat="1" ht="12.75">
      <c r="G42" s="155"/>
      <c r="H42" s="155"/>
    </row>
    <row r="43" spans="7:8" s="83" customFormat="1" ht="12.75">
      <c r="G43" s="155"/>
      <c r="H43" s="155"/>
    </row>
    <row r="44" spans="7:8" s="83" customFormat="1" ht="12.75">
      <c r="G44" s="155"/>
      <c r="H44" s="155"/>
    </row>
    <row r="45" spans="7:8" s="83" customFormat="1" ht="12.75">
      <c r="G45" s="155"/>
      <c r="H45" s="155"/>
    </row>
    <row r="46" spans="7:8" s="83" customFormat="1" ht="12.75">
      <c r="G46" s="155"/>
      <c r="H46" s="155"/>
    </row>
    <row r="47" spans="7:8" s="83" customFormat="1" ht="12.75">
      <c r="G47" s="155"/>
      <c r="H47" s="155"/>
    </row>
    <row r="48" spans="7:8" s="83" customFormat="1" ht="12.75">
      <c r="G48" s="155"/>
      <c r="H48" s="155"/>
    </row>
    <row r="49" spans="7:8" s="83" customFormat="1" ht="12.75">
      <c r="G49" s="155"/>
      <c r="H49" s="155"/>
    </row>
    <row r="50" spans="7:8" s="83" customFormat="1" ht="12.75">
      <c r="G50" s="155"/>
      <c r="H50" s="155"/>
    </row>
    <row r="51" spans="7:8" s="83" customFormat="1" ht="12.75">
      <c r="G51" s="155"/>
      <c r="H51" s="155"/>
    </row>
    <row r="52" spans="7:8" s="83" customFormat="1" ht="12.75">
      <c r="G52" s="155"/>
      <c r="H52" s="155"/>
    </row>
    <row r="53" spans="7:8" s="83" customFormat="1" ht="12.75">
      <c r="G53" s="155"/>
      <c r="H53" s="155"/>
    </row>
    <row r="54" spans="7:8" s="83" customFormat="1" ht="12.75">
      <c r="G54" s="155"/>
      <c r="H54" s="155"/>
    </row>
    <row r="55" spans="7:8" s="83" customFormat="1" ht="12.75">
      <c r="G55" s="155"/>
      <c r="H55" s="155"/>
    </row>
    <row r="56" spans="7:8" s="83" customFormat="1" ht="12.75">
      <c r="G56" s="155"/>
      <c r="H56" s="155"/>
    </row>
    <row r="57" spans="7:8" s="83" customFormat="1" ht="12.75">
      <c r="G57" s="155"/>
      <c r="H57" s="155"/>
    </row>
    <row r="58" spans="7:8" s="83" customFormat="1" ht="12.75">
      <c r="G58" s="155"/>
      <c r="H58" s="155"/>
    </row>
    <row r="59" spans="7:8" s="83" customFormat="1" ht="12.75">
      <c r="G59" s="155"/>
      <c r="H59" s="155"/>
    </row>
    <row r="60" spans="7:8" s="83" customFormat="1" ht="12.75">
      <c r="G60" s="155"/>
      <c r="H60" s="155"/>
    </row>
    <row r="61" spans="7:8" s="83" customFormat="1" ht="12.75">
      <c r="G61" s="155"/>
      <c r="H61" s="155"/>
    </row>
    <row r="62" spans="7:8" s="83" customFormat="1" ht="12.75">
      <c r="G62" s="155"/>
      <c r="H62" s="155"/>
    </row>
    <row r="63" spans="7:8" s="83" customFormat="1" ht="12.75">
      <c r="G63" s="155"/>
      <c r="H63" s="155"/>
    </row>
    <row r="64" spans="7:8" s="83" customFormat="1" ht="12.75">
      <c r="G64" s="155"/>
      <c r="H64" s="155"/>
    </row>
    <row r="65" spans="7:8" s="83" customFormat="1" ht="12.75">
      <c r="G65" s="155"/>
      <c r="H65" s="155"/>
    </row>
    <row r="66" spans="7:8" s="83" customFormat="1" ht="12.75">
      <c r="G66" s="155"/>
      <c r="H66" s="155"/>
    </row>
    <row r="67" spans="7:8" s="83" customFormat="1" ht="12.75">
      <c r="G67" s="155"/>
      <c r="H67" s="155"/>
    </row>
    <row r="68" spans="7:8" s="83" customFormat="1" ht="12.75">
      <c r="G68" s="155"/>
      <c r="H68" s="155"/>
    </row>
    <row r="69" spans="7:8" s="83" customFormat="1" ht="12.75">
      <c r="G69" s="155"/>
      <c r="H69" s="155"/>
    </row>
    <row r="70" spans="7:8" s="83" customFormat="1" ht="12.75">
      <c r="G70" s="155"/>
      <c r="H70" s="155"/>
    </row>
    <row r="71" spans="7:8" s="83" customFormat="1" ht="12.75">
      <c r="G71" s="155"/>
      <c r="H71" s="155"/>
    </row>
    <row r="72" spans="7:8" s="83" customFormat="1" ht="12.75">
      <c r="G72" s="155"/>
      <c r="H72" s="155"/>
    </row>
    <row r="73" spans="7:8" s="83" customFormat="1" ht="12.75">
      <c r="G73" s="155"/>
      <c r="H73" s="155"/>
    </row>
    <row r="74" spans="7:8" s="83" customFormat="1" ht="12.75">
      <c r="G74" s="155"/>
      <c r="H74" s="155"/>
    </row>
    <row r="75" spans="7:8" s="83" customFormat="1" ht="12.75">
      <c r="G75" s="155"/>
      <c r="H75" s="155"/>
    </row>
    <row r="76" spans="7:8" s="83" customFormat="1" ht="12.75">
      <c r="G76" s="155"/>
      <c r="H76" s="155"/>
    </row>
    <row r="77" spans="7:8" s="83" customFormat="1" ht="12.75">
      <c r="G77" s="155"/>
      <c r="H77" s="155"/>
    </row>
    <row r="78" spans="7:8" s="83" customFormat="1" ht="12.75">
      <c r="G78" s="155"/>
      <c r="H78" s="155"/>
    </row>
    <row r="79" spans="7:8" s="83" customFormat="1" ht="12.75">
      <c r="G79" s="155"/>
      <c r="H79" s="155"/>
    </row>
    <row r="80" spans="7:8" s="83" customFormat="1" ht="12.75">
      <c r="G80" s="155"/>
      <c r="H80" s="155"/>
    </row>
    <row r="81" spans="7:8" s="83" customFormat="1" ht="12.75">
      <c r="G81" s="155"/>
      <c r="H81" s="155"/>
    </row>
    <row r="82" spans="7:8" s="83" customFormat="1" ht="12.75">
      <c r="G82" s="155"/>
      <c r="H82" s="155"/>
    </row>
    <row r="83" spans="7:8" s="83" customFormat="1" ht="12.75">
      <c r="G83" s="155"/>
      <c r="H83" s="155"/>
    </row>
    <row r="84" spans="7:8" s="83" customFormat="1" ht="12.75">
      <c r="G84" s="155"/>
      <c r="H84" s="155"/>
    </row>
    <row r="85" spans="7:8" s="83" customFormat="1" ht="12.75">
      <c r="G85" s="155"/>
      <c r="H85" s="155"/>
    </row>
    <row r="86" spans="7:8" s="83" customFormat="1" ht="12.75">
      <c r="G86" s="155"/>
      <c r="H86" s="155"/>
    </row>
    <row r="87" spans="7:8" s="83" customFormat="1" ht="12.75">
      <c r="G87" s="155"/>
      <c r="H87" s="155"/>
    </row>
    <row r="88" spans="7:8" s="83" customFormat="1" ht="12.75">
      <c r="G88" s="155"/>
      <c r="H88" s="155"/>
    </row>
    <row r="89" spans="7:8" s="83" customFormat="1" ht="12.75">
      <c r="G89" s="155"/>
      <c r="H89" s="155"/>
    </row>
    <row r="90" spans="7:8" s="83" customFormat="1" ht="12.75">
      <c r="G90" s="155"/>
      <c r="H90" s="155"/>
    </row>
    <row r="91" spans="7:8" s="83" customFormat="1" ht="12.75">
      <c r="G91" s="155"/>
      <c r="H91" s="155"/>
    </row>
    <row r="92" spans="7:8" s="83" customFormat="1" ht="12.75">
      <c r="G92" s="155"/>
      <c r="H92" s="155"/>
    </row>
    <row r="93" spans="7:8" s="83" customFormat="1" ht="12.75">
      <c r="G93" s="155"/>
      <c r="H93" s="155"/>
    </row>
    <row r="94" spans="7:8" s="83" customFormat="1" ht="12.75">
      <c r="G94" s="155"/>
      <c r="H94" s="155"/>
    </row>
    <row r="95" spans="7:8" s="83" customFormat="1" ht="12.75">
      <c r="G95" s="155"/>
      <c r="H95" s="155"/>
    </row>
    <row r="96" spans="7:8" s="83" customFormat="1" ht="12.75">
      <c r="G96" s="155"/>
      <c r="H96" s="155"/>
    </row>
    <row r="97" spans="7:8" s="83" customFormat="1" ht="12.75">
      <c r="G97" s="155"/>
      <c r="H97" s="155"/>
    </row>
    <row r="98" spans="7:8" s="83" customFormat="1" ht="12.75">
      <c r="G98" s="155"/>
      <c r="H98" s="155"/>
    </row>
    <row r="99" spans="7:8" s="83" customFormat="1" ht="12.75">
      <c r="G99" s="155"/>
      <c r="H99" s="155"/>
    </row>
    <row r="100" spans="7:8" s="83" customFormat="1" ht="12.75">
      <c r="G100" s="155"/>
      <c r="H100" s="155"/>
    </row>
    <row r="101" spans="7:8" s="83" customFormat="1" ht="12.75">
      <c r="G101" s="155"/>
      <c r="H101" s="155"/>
    </row>
    <row r="102" spans="7:8" s="83" customFormat="1" ht="12.75">
      <c r="G102" s="155"/>
      <c r="H102" s="155"/>
    </row>
    <row r="103" spans="7:8" s="83" customFormat="1" ht="12.75">
      <c r="G103" s="155"/>
      <c r="H103" s="155"/>
    </row>
    <row r="104" spans="7:8" s="83" customFormat="1" ht="12.75">
      <c r="G104" s="155"/>
      <c r="H104" s="155"/>
    </row>
    <row r="105" spans="7:8" s="83" customFormat="1" ht="12.75">
      <c r="G105" s="155"/>
      <c r="H105" s="155"/>
    </row>
    <row r="106" spans="7:8" s="83" customFormat="1" ht="12.75">
      <c r="G106" s="155"/>
      <c r="H106" s="155"/>
    </row>
    <row r="107" spans="7:8" s="83" customFormat="1" ht="12.75">
      <c r="G107" s="155"/>
      <c r="H107" s="155"/>
    </row>
    <row r="108" spans="7:8" s="83" customFormat="1" ht="12.75">
      <c r="G108" s="155"/>
      <c r="H108" s="155"/>
    </row>
    <row r="109" spans="7:8" s="83" customFormat="1" ht="12.75">
      <c r="G109" s="155"/>
      <c r="H109" s="155"/>
    </row>
    <row r="110" spans="7:8" s="83" customFormat="1" ht="12.75">
      <c r="G110" s="155"/>
      <c r="H110" s="155"/>
    </row>
    <row r="111" spans="7:8" s="83" customFormat="1" ht="12.75">
      <c r="G111" s="155"/>
      <c r="H111" s="155"/>
    </row>
    <row r="112" spans="7:8" s="83" customFormat="1" ht="12.75">
      <c r="G112" s="155"/>
      <c r="H112" s="155"/>
    </row>
    <row r="113" spans="7:8" s="83" customFormat="1" ht="12.75">
      <c r="G113" s="155"/>
      <c r="H113" s="155"/>
    </row>
    <row r="114" spans="7:8" s="83" customFormat="1" ht="12.75">
      <c r="G114" s="155"/>
      <c r="H114" s="155"/>
    </row>
    <row r="115" spans="7:8" s="83" customFormat="1" ht="12.75">
      <c r="G115" s="155"/>
      <c r="H115" s="155"/>
    </row>
    <row r="116" spans="7:8" s="83" customFormat="1" ht="12.75">
      <c r="G116" s="155"/>
      <c r="H116" s="155"/>
    </row>
    <row r="117" spans="7:8" s="83" customFormat="1" ht="12.75">
      <c r="G117" s="155"/>
      <c r="H117" s="155"/>
    </row>
    <row r="118" spans="7:8" s="83" customFormat="1" ht="12.75">
      <c r="G118" s="155"/>
      <c r="H118" s="155"/>
    </row>
    <row r="119" spans="7:8" s="83" customFormat="1" ht="12.75">
      <c r="G119" s="155"/>
      <c r="H119" s="155"/>
    </row>
    <row r="120" spans="7:8" s="83" customFormat="1" ht="12.75">
      <c r="G120" s="155"/>
      <c r="H120" s="155"/>
    </row>
    <row r="121" spans="7:8" s="83" customFormat="1" ht="12.75">
      <c r="G121" s="155"/>
      <c r="H121" s="155"/>
    </row>
    <row r="122" spans="7:8" s="83" customFormat="1" ht="12.75">
      <c r="G122" s="155"/>
      <c r="H122" s="155"/>
    </row>
    <row r="123" spans="7:8" s="83" customFormat="1" ht="12.75">
      <c r="G123" s="155"/>
      <c r="H123" s="155"/>
    </row>
    <row r="124" spans="7:8" s="83" customFormat="1" ht="12.75">
      <c r="G124" s="155"/>
      <c r="H124" s="155"/>
    </row>
    <row r="125" spans="7:8" s="83" customFormat="1" ht="12.75">
      <c r="G125" s="155"/>
      <c r="H125" s="155"/>
    </row>
    <row r="126" spans="7:8" s="83" customFormat="1" ht="12.75">
      <c r="G126" s="155"/>
      <c r="H126" s="155"/>
    </row>
    <row r="127" spans="7:8" s="83" customFormat="1" ht="12.75">
      <c r="G127" s="155"/>
      <c r="H127" s="155"/>
    </row>
    <row r="128" spans="7:8" s="83" customFormat="1" ht="12.75">
      <c r="G128" s="155"/>
      <c r="H128" s="155"/>
    </row>
    <row r="129" spans="7:8" s="83" customFormat="1" ht="12.75">
      <c r="G129" s="155"/>
      <c r="H129" s="155"/>
    </row>
    <row r="130" spans="7:8" s="83" customFormat="1" ht="12.75">
      <c r="G130" s="155"/>
      <c r="H130" s="155"/>
    </row>
    <row r="131" spans="7:8" s="83" customFormat="1" ht="12.75">
      <c r="G131" s="155"/>
      <c r="H131" s="155"/>
    </row>
    <row r="132" spans="7:8" s="83" customFormat="1" ht="12.75">
      <c r="G132" s="155"/>
      <c r="H132" s="155"/>
    </row>
    <row r="133" spans="7:8" s="83" customFormat="1" ht="12.75">
      <c r="G133" s="155"/>
      <c r="H133" s="155"/>
    </row>
    <row r="134" spans="7:8" s="83" customFormat="1" ht="12.75">
      <c r="G134" s="155"/>
      <c r="H134" s="155"/>
    </row>
    <row r="135" spans="7:8" s="83" customFormat="1" ht="12.75">
      <c r="G135" s="155"/>
      <c r="H135" s="155"/>
    </row>
    <row r="136" spans="7:8" s="83" customFormat="1" ht="12.75">
      <c r="G136" s="155"/>
      <c r="H136" s="155"/>
    </row>
    <row r="137" spans="7:8" s="83" customFormat="1" ht="12.75">
      <c r="G137" s="155"/>
      <c r="H137" s="155"/>
    </row>
    <row r="138" spans="7:8" s="83" customFormat="1" ht="12.75">
      <c r="G138" s="155"/>
      <c r="H138" s="155"/>
    </row>
    <row r="139" spans="7:8" s="83" customFormat="1" ht="12.75">
      <c r="G139" s="155"/>
      <c r="H139" s="155"/>
    </row>
    <row r="140" spans="7:8" s="83" customFormat="1" ht="12.75">
      <c r="G140" s="155"/>
      <c r="H140" s="155"/>
    </row>
    <row r="141" spans="7:8" s="83" customFormat="1" ht="12.75">
      <c r="G141" s="155"/>
      <c r="H141" s="155"/>
    </row>
    <row r="142" spans="7:8" s="83" customFormat="1" ht="12.75">
      <c r="G142" s="155"/>
      <c r="H142" s="155"/>
    </row>
    <row r="143" spans="7:8" s="83" customFormat="1" ht="12.75">
      <c r="G143" s="155"/>
      <c r="H143" s="155"/>
    </row>
    <row r="144" spans="7:8" s="83" customFormat="1" ht="12.75">
      <c r="G144" s="155"/>
      <c r="H144" s="155"/>
    </row>
    <row r="145" spans="7:8" s="83" customFormat="1" ht="12.75">
      <c r="G145" s="155"/>
      <c r="H145" s="155"/>
    </row>
    <row r="146" spans="7:8" s="83" customFormat="1" ht="12.75">
      <c r="G146" s="155"/>
      <c r="H146" s="155"/>
    </row>
    <row r="147" spans="7:8" s="83" customFormat="1" ht="12.75">
      <c r="G147" s="155"/>
      <c r="H147" s="155"/>
    </row>
    <row r="148" spans="7:8" s="83" customFormat="1" ht="12.75">
      <c r="G148" s="155"/>
      <c r="H148" s="155"/>
    </row>
    <row r="149" spans="7:8" s="83" customFormat="1" ht="12.75">
      <c r="G149" s="155"/>
      <c r="H149" s="155"/>
    </row>
    <row r="150" spans="7:8" s="83" customFormat="1" ht="12.75">
      <c r="G150" s="155"/>
      <c r="H150" s="155"/>
    </row>
    <row r="151" spans="7:8" s="83" customFormat="1" ht="12.75">
      <c r="G151" s="155"/>
      <c r="H151" s="155"/>
    </row>
    <row r="152" spans="7:8" s="83" customFormat="1" ht="12.75">
      <c r="G152" s="155"/>
      <c r="H152" s="155"/>
    </row>
    <row r="153" spans="7:8" s="83" customFormat="1" ht="12.75">
      <c r="G153" s="155"/>
      <c r="H153" s="155"/>
    </row>
    <row r="154" spans="7:8" s="83" customFormat="1" ht="12.75">
      <c r="G154" s="155"/>
      <c r="H154" s="155"/>
    </row>
    <row r="155" spans="7:8" s="83" customFormat="1" ht="12.75">
      <c r="G155" s="155"/>
      <c r="H155" s="155"/>
    </row>
    <row r="156" spans="7:8" s="83" customFormat="1" ht="12.75">
      <c r="G156" s="155"/>
      <c r="H156" s="155"/>
    </row>
    <row r="157" spans="7:8" s="83" customFormat="1" ht="12.75">
      <c r="G157" s="155"/>
      <c r="H157" s="155"/>
    </row>
    <row r="158" spans="7:8" s="83" customFormat="1" ht="12.75">
      <c r="G158" s="155"/>
      <c r="H158" s="155"/>
    </row>
    <row r="159" spans="7:8" s="83" customFormat="1" ht="12.75">
      <c r="G159" s="155"/>
      <c r="H159" s="155"/>
    </row>
    <row r="160" spans="7:8" s="83" customFormat="1" ht="12.75">
      <c r="G160" s="155"/>
      <c r="H160" s="155"/>
    </row>
    <row r="161" spans="7:8" s="83" customFormat="1" ht="12.75">
      <c r="G161" s="155"/>
      <c r="H161" s="155"/>
    </row>
    <row r="162" spans="7:8" s="83" customFormat="1" ht="12.75">
      <c r="G162" s="155"/>
      <c r="H162" s="155"/>
    </row>
    <row r="163" spans="7:8" s="83" customFormat="1" ht="12.75">
      <c r="G163" s="155"/>
      <c r="H163" s="155"/>
    </row>
    <row r="164" spans="7:8" s="83" customFormat="1" ht="12.75">
      <c r="G164" s="155"/>
      <c r="H164" s="155"/>
    </row>
    <row r="165" spans="7:8" s="83" customFormat="1" ht="12.75">
      <c r="G165" s="155"/>
      <c r="H165" s="155"/>
    </row>
    <row r="166" spans="7:8" s="83" customFormat="1" ht="12.75">
      <c r="G166" s="155"/>
      <c r="H166" s="155"/>
    </row>
    <row r="167" spans="7:8" s="83" customFormat="1" ht="12.75">
      <c r="G167" s="155"/>
      <c r="H167" s="155"/>
    </row>
    <row r="168" spans="7:8" s="83" customFormat="1" ht="12.75">
      <c r="G168" s="155"/>
      <c r="H168" s="155"/>
    </row>
    <row r="169" spans="7:8" s="83" customFormat="1" ht="12.75">
      <c r="G169" s="155"/>
      <c r="H169" s="155"/>
    </row>
    <row r="170" spans="7:8" s="83" customFormat="1" ht="12.75">
      <c r="G170" s="155"/>
      <c r="H170" s="155"/>
    </row>
    <row r="171" spans="7:8" s="83" customFormat="1" ht="12.75">
      <c r="G171" s="155"/>
      <c r="H171" s="155"/>
    </row>
    <row r="172" spans="7:8" s="83" customFormat="1" ht="12.75">
      <c r="G172" s="155"/>
      <c r="H172" s="155"/>
    </row>
    <row r="173" spans="7:8" s="83" customFormat="1" ht="12.75">
      <c r="G173" s="155"/>
      <c r="H173" s="155"/>
    </row>
    <row r="174" spans="7:8" s="83" customFormat="1" ht="12.75">
      <c r="G174" s="155"/>
      <c r="H174" s="155"/>
    </row>
    <row r="175" spans="7:8" s="83" customFormat="1" ht="12.75">
      <c r="G175" s="155"/>
      <c r="H175" s="155"/>
    </row>
    <row r="176" spans="7:8" s="83" customFormat="1" ht="12.75">
      <c r="G176" s="155"/>
      <c r="H176" s="155"/>
    </row>
    <row r="177" spans="7:8" s="83" customFormat="1" ht="12.75">
      <c r="G177" s="155"/>
      <c r="H177" s="155"/>
    </row>
    <row r="178" spans="7:8" s="83" customFormat="1" ht="12.75">
      <c r="G178" s="155"/>
      <c r="H178" s="155"/>
    </row>
    <row r="179" spans="7:8" s="83" customFormat="1" ht="12.75">
      <c r="G179" s="155"/>
      <c r="H179" s="155"/>
    </row>
    <row r="180" spans="7:8" s="83" customFormat="1" ht="12.75">
      <c r="G180" s="155"/>
      <c r="H180" s="155"/>
    </row>
    <row r="181" spans="7:8" s="83" customFormat="1" ht="12.75">
      <c r="G181" s="155"/>
      <c r="H181" s="155"/>
    </row>
    <row r="182" spans="7:8" s="83" customFormat="1" ht="12.75">
      <c r="G182" s="155"/>
      <c r="H182" s="155"/>
    </row>
    <row r="183" spans="7:8" s="83" customFormat="1" ht="12.75">
      <c r="G183" s="155"/>
      <c r="H183" s="155"/>
    </row>
    <row r="184" spans="7:8" s="83" customFormat="1" ht="12.75">
      <c r="G184" s="155"/>
      <c r="H184" s="155"/>
    </row>
    <row r="185" spans="7:8" s="83" customFormat="1" ht="12.75">
      <c r="G185" s="155"/>
      <c r="H185" s="155"/>
    </row>
    <row r="186" spans="7:8" s="83" customFormat="1" ht="12.75">
      <c r="G186" s="155"/>
      <c r="H186" s="155"/>
    </row>
    <row r="187" spans="7:8" s="83" customFormat="1" ht="12.75">
      <c r="G187" s="155"/>
      <c r="H187" s="155"/>
    </row>
    <row r="188" spans="7:8" s="83" customFormat="1" ht="12.75">
      <c r="G188" s="155"/>
      <c r="H188" s="155"/>
    </row>
    <row r="189" spans="7:8" s="83" customFormat="1" ht="12.75">
      <c r="G189" s="155"/>
      <c r="H189" s="155"/>
    </row>
    <row r="190" spans="7:8" s="83" customFormat="1" ht="12.75">
      <c r="G190" s="155"/>
      <c r="H190" s="155"/>
    </row>
    <row r="191" spans="7:8" s="83" customFormat="1" ht="12.75">
      <c r="G191" s="155"/>
      <c r="H191" s="155"/>
    </row>
    <row r="192" spans="7:8" s="83" customFormat="1" ht="12.75">
      <c r="G192" s="155"/>
      <c r="H192" s="155"/>
    </row>
    <row r="193" spans="7:8" s="83" customFormat="1" ht="12.75">
      <c r="G193" s="155"/>
      <c r="H193" s="155"/>
    </row>
    <row r="194" spans="7:8" s="83" customFormat="1" ht="12.75">
      <c r="G194" s="155"/>
      <c r="H194" s="155"/>
    </row>
    <row r="195" spans="7:8" s="83" customFormat="1" ht="12.75">
      <c r="G195" s="155"/>
      <c r="H195" s="155"/>
    </row>
    <row r="196" spans="7:8" s="83" customFormat="1" ht="12.75">
      <c r="G196" s="155"/>
      <c r="H196" s="155"/>
    </row>
    <row r="197" spans="7:8" s="83" customFormat="1" ht="12.75">
      <c r="G197" s="155"/>
      <c r="H197" s="155"/>
    </row>
    <row r="198" spans="7:8" s="83" customFormat="1" ht="12.75">
      <c r="G198" s="155"/>
      <c r="H198" s="155"/>
    </row>
    <row r="199" spans="7:8" s="83" customFormat="1" ht="12.75">
      <c r="G199" s="155"/>
      <c r="H199" s="155"/>
    </row>
    <row r="200" spans="7:8" s="83" customFormat="1" ht="12.75">
      <c r="G200" s="155"/>
      <c r="H200" s="155"/>
    </row>
    <row r="201" spans="7:8" s="83" customFormat="1" ht="12.75">
      <c r="G201" s="155"/>
      <c r="H201" s="155"/>
    </row>
    <row r="202" spans="7:8" s="83" customFormat="1" ht="12.75">
      <c r="G202" s="155"/>
      <c r="H202" s="155"/>
    </row>
    <row r="203" spans="7:8" s="83" customFormat="1" ht="12.75">
      <c r="G203" s="155"/>
      <c r="H203" s="155"/>
    </row>
    <row r="204" spans="7:8" s="83" customFormat="1" ht="12.75">
      <c r="G204" s="155"/>
      <c r="H204" s="155"/>
    </row>
    <row r="205" spans="7:8" s="83" customFormat="1" ht="12.75">
      <c r="G205" s="155"/>
      <c r="H205" s="155"/>
    </row>
    <row r="206" spans="7:8" s="83" customFormat="1" ht="12.75">
      <c r="G206" s="155"/>
      <c r="H206" s="155"/>
    </row>
    <row r="207" spans="7:8" s="83" customFormat="1" ht="12.75">
      <c r="G207" s="155"/>
      <c r="H207" s="155"/>
    </row>
    <row r="208" spans="7:8" s="83" customFormat="1" ht="12.75">
      <c r="G208" s="155"/>
      <c r="H208" s="155"/>
    </row>
    <row r="209" spans="7:8" s="83" customFormat="1" ht="12.75">
      <c r="G209" s="155"/>
      <c r="H209" s="155"/>
    </row>
    <row r="210" spans="7:8" s="83" customFormat="1" ht="12.75">
      <c r="G210" s="155"/>
      <c r="H210" s="155"/>
    </row>
  </sheetData>
  <sheetProtection sheet="1" objects="1" scenarios="1"/>
  <mergeCells count="2">
    <mergeCell ref="B2:F2"/>
    <mergeCell ref="B30:F30"/>
  </mergeCells>
  <printOptions/>
  <pageMargins left="0.75" right="0.75" top="1" bottom="1" header="0.5" footer="0.5"/>
  <pageSetup horizontalDpi="300" verticalDpi="300" orientation="portrait"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B2:L178"/>
  <sheetViews>
    <sheetView showGridLines="0" zoomScalePageLayoutView="0" workbookViewId="0" topLeftCell="A1">
      <selection activeCell="B2" sqref="B2:H33"/>
    </sheetView>
  </sheetViews>
  <sheetFormatPr defaultColWidth="9.140625" defaultRowHeight="12.75"/>
  <cols>
    <col min="2" max="2" width="3.7109375" style="0" customWidth="1"/>
    <col min="3" max="3" width="40.421875" style="1" customWidth="1"/>
    <col min="4" max="4" width="3.7109375" style="0" customWidth="1"/>
    <col min="5" max="5" width="14.28125" style="0" bestFit="1" customWidth="1"/>
    <col min="6" max="6" width="3.7109375" style="0" customWidth="1"/>
    <col min="7" max="7" width="12.28125" style="0" bestFit="1" customWidth="1"/>
    <col min="8" max="8" width="3.7109375" style="0" customWidth="1"/>
    <col min="9" max="9" width="9.140625" style="155" customWidth="1"/>
    <col min="10" max="10" width="9.7109375" style="155" bestFit="1" customWidth="1"/>
    <col min="11" max="11" width="9.140625" style="83" customWidth="1"/>
    <col min="12" max="12" width="11.140625" style="83" bestFit="1" customWidth="1"/>
    <col min="13" max="47" width="9.140625" style="83" customWidth="1"/>
  </cols>
  <sheetData>
    <row r="2" spans="2:8" s="156" customFormat="1" ht="18">
      <c r="B2" s="332" t="s">
        <v>49</v>
      </c>
      <c r="C2" s="332"/>
      <c r="D2" s="332"/>
      <c r="E2" s="332"/>
      <c r="F2" s="332"/>
      <c r="G2" s="332"/>
      <c r="H2" s="332"/>
    </row>
    <row r="3" spans="2:8" ht="25.5">
      <c r="B3" s="330" t="s">
        <v>68</v>
      </c>
      <c r="C3" s="331"/>
      <c r="D3" s="275"/>
      <c r="E3" s="275" t="s">
        <v>66</v>
      </c>
      <c r="F3" s="275"/>
      <c r="G3" s="275" t="s">
        <v>67</v>
      </c>
      <c r="H3" s="276"/>
    </row>
    <row r="4" spans="2:8" ht="6" customHeight="1">
      <c r="B4" s="4"/>
      <c r="C4" s="11"/>
      <c r="D4" s="6"/>
      <c r="E4" s="6"/>
      <c r="F4" s="6"/>
      <c r="G4" s="6"/>
      <c r="H4" s="7"/>
    </row>
    <row r="5" spans="2:8" ht="12.75">
      <c r="B5" s="4"/>
      <c r="C5" s="11" t="s">
        <v>20</v>
      </c>
      <c r="D5" s="6"/>
      <c r="E5" s="217">
        <v>0.04</v>
      </c>
      <c r="F5" s="27"/>
      <c r="G5" s="217">
        <v>0.04</v>
      </c>
      <c r="H5" s="7"/>
    </row>
    <row r="6" spans="2:8" ht="12.75">
      <c r="B6" s="4"/>
      <c r="C6" s="11" t="s">
        <v>21</v>
      </c>
      <c r="D6" s="6"/>
      <c r="E6" s="217">
        <v>0.1</v>
      </c>
      <c r="F6" s="27"/>
      <c r="G6" s="217">
        <v>0.1</v>
      </c>
      <c r="H6" s="7"/>
    </row>
    <row r="7" spans="2:8" ht="12.75">
      <c r="B7" s="4"/>
      <c r="C7" s="11" t="s">
        <v>22</v>
      </c>
      <c r="D7" s="6"/>
      <c r="E7" s="217">
        <v>0.2</v>
      </c>
      <c r="F7" s="27"/>
      <c r="G7" s="217">
        <v>0.2</v>
      </c>
      <c r="H7" s="7"/>
    </row>
    <row r="8" spans="2:8" ht="12.75">
      <c r="B8" s="4"/>
      <c r="C8" s="11" t="s">
        <v>23</v>
      </c>
      <c r="D8" s="6"/>
      <c r="E8" s="218">
        <v>0.25</v>
      </c>
      <c r="F8" s="27"/>
      <c r="G8" s="218">
        <v>0.25</v>
      </c>
      <c r="H8" s="7"/>
    </row>
    <row r="9" spans="2:8" ht="12.75">
      <c r="B9" s="4"/>
      <c r="C9" s="106" t="s">
        <v>125</v>
      </c>
      <c r="D9" s="6"/>
      <c r="E9" s="218">
        <v>3</v>
      </c>
      <c r="F9" s="27"/>
      <c r="G9" s="218">
        <v>4</v>
      </c>
      <c r="H9" s="7"/>
    </row>
    <row r="10" spans="2:8" ht="12.75">
      <c r="B10" s="4"/>
      <c r="C10" s="11" t="s">
        <v>71</v>
      </c>
      <c r="D10" s="6"/>
      <c r="E10" s="279">
        <f>2000000-(100000*(E9))</f>
        <v>1700000</v>
      </c>
      <c r="F10" s="27"/>
      <c r="G10" s="279">
        <f>2000000-(100000*(G9))</f>
        <v>1600000</v>
      </c>
      <c r="H10" s="7"/>
    </row>
    <row r="11" spans="2:8" ht="6" customHeight="1" thickBot="1">
      <c r="B11" s="8"/>
      <c r="C11" s="18"/>
      <c r="D11" s="9"/>
      <c r="E11" s="9"/>
      <c r="F11" s="9"/>
      <c r="G11" s="9"/>
      <c r="H11" s="10"/>
    </row>
    <row r="12" spans="2:8" ht="15.75">
      <c r="B12" s="333" t="s">
        <v>50</v>
      </c>
      <c r="C12" s="334"/>
      <c r="D12" s="334"/>
      <c r="E12" s="334"/>
      <c r="F12" s="334"/>
      <c r="G12" s="335"/>
      <c r="H12" s="336"/>
    </row>
    <row r="13" spans="2:8" ht="6" customHeight="1">
      <c r="B13" s="4"/>
      <c r="C13" s="11"/>
      <c r="D13" s="6"/>
      <c r="E13" s="6"/>
      <c r="F13" s="6"/>
      <c r="G13" s="6"/>
      <c r="H13" s="7"/>
    </row>
    <row r="14" spans="2:8" ht="12.75">
      <c r="B14" s="4"/>
      <c r="C14" s="17" t="s">
        <v>34</v>
      </c>
      <c r="D14" s="6"/>
      <c r="E14" s="6"/>
      <c r="F14" s="6"/>
      <c r="G14" s="6"/>
      <c r="H14" s="7"/>
    </row>
    <row r="15" spans="2:8" ht="12.75">
      <c r="B15" s="4"/>
      <c r="C15" s="11" t="s">
        <v>29</v>
      </c>
      <c r="D15" s="6"/>
      <c r="E15" s="124">
        <f>'Table 13.3'!E17</f>
        <v>1</v>
      </c>
      <c r="F15" s="125"/>
      <c r="G15" s="124">
        <f>'Table 13.3'!E39</f>
        <v>1.25</v>
      </c>
      <c r="H15" s="7"/>
    </row>
    <row r="16" spans="2:8" ht="6" customHeight="1">
      <c r="B16" s="4"/>
      <c r="C16" s="11"/>
      <c r="D16" s="6"/>
      <c r="E16" s="124"/>
      <c r="F16" s="125"/>
      <c r="G16" s="124"/>
      <c r="H16" s="7"/>
    </row>
    <row r="17" spans="2:8" ht="12.75">
      <c r="B17" s="4"/>
      <c r="C17" s="17" t="s">
        <v>35</v>
      </c>
      <c r="D17" s="6"/>
      <c r="E17" s="124"/>
      <c r="F17" s="125"/>
      <c r="G17" s="124"/>
      <c r="H17" s="7"/>
    </row>
    <row r="18" spans="2:8" ht="12.75">
      <c r="B18" s="4"/>
      <c r="C18" s="11" t="s">
        <v>29</v>
      </c>
      <c r="D18" s="6"/>
      <c r="E18" s="124">
        <f>'Table 13.3'!F17</f>
        <v>0.5</v>
      </c>
      <c r="F18" s="125"/>
      <c r="G18" s="124">
        <f>'Table 13.3'!F39</f>
        <v>1</v>
      </c>
      <c r="H18" s="7"/>
    </row>
    <row r="19" spans="2:8" ht="6" customHeight="1" thickBot="1">
      <c r="B19" s="8"/>
      <c r="C19" s="18"/>
      <c r="D19" s="9"/>
      <c r="E19" s="19"/>
      <c r="F19" s="9"/>
      <c r="G19" s="19"/>
      <c r="H19" s="10"/>
    </row>
    <row r="20" spans="2:8" ht="15.75">
      <c r="B20" s="333" t="s">
        <v>31</v>
      </c>
      <c r="C20" s="334"/>
      <c r="D20" s="334"/>
      <c r="E20" s="334"/>
      <c r="F20" s="334"/>
      <c r="G20" s="335"/>
      <c r="H20" s="336"/>
    </row>
    <row r="21" spans="2:8" ht="12.75">
      <c r="B21" s="4"/>
      <c r="C21" s="17" t="s">
        <v>52</v>
      </c>
      <c r="D21" s="6"/>
      <c r="E21" s="45"/>
      <c r="F21" s="6"/>
      <c r="G21" s="45"/>
      <c r="H21" s="7"/>
    </row>
    <row r="22" spans="2:8" ht="12.75">
      <c r="B22" s="4"/>
      <c r="C22" s="11" t="s">
        <v>36</v>
      </c>
      <c r="D22" s="6"/>
      <c r="E22" s="230">
        <f>'Table 13.8'!F13</f>
        <v>12848494.44086001</v>
      </c>
      <c r="F22" s="225"/>
      <c r="G22" s="230">
        <f>'Table 13.8'!F26</f>
        <v>5149358.924946248</v>
      </c>
      <c r="H22" s="7"/>
    </row>
    <row r="23" spans="2:8" ht="12.75">
      <c r="B23" s="4"/>
      <c r="C23" s="11" t="s">
        <v>51</v>
      </c>
      <c r="D23" s="6"/>
      <c r="E23" s="230">
        <f>'Table 13.8'!F14</f>
        <v>11006165.978103025</v>
      </c>
      <c r="F23" s="225"/>
      <c r="G23" s="230">
        <f>'Table 13.8'!F27</f>
        <v>5433514.51284746</v>
      </c>
      <c r="H23" s="7"/>
    </row>
    <row r="24" spans="2:8" ht="12.75">
      <c r="B24" s="4"/>
      <c r="C24" s="17" t="s">
        <v>42</v>
      </c>
      <c r="D24" s="6"/>
      <c r="E24" s="230"/>
      <c r="F24" s="225"/>
      <c r="G24" s="230"/>
      <c r="H24" s="7"/>
    </row>
    <row r="25" spans="2:8" ht="12.75">
      <c r="B25" s="4"/>
      <c r="C25" s="11" t="s">
        <v>36</v>
      </c>
      <c r="D25" s="6"/>
      <c r="E25" s="280">
        <f>E$10*(1+E$6)^(E9)</f>
        <v>2262700.0000000005</v>
      </c>
      <c r="F25" s="225"/>
      <c r="G25" s="280">
        <f>G$10*(1+G$6)^(G9)</f>
        <v>2342560.0000000005</v>
      </c>
      <c r="H25" s="7"/>
    </row>
    <row r="26" spans="2:8" ht="12.75">
      <c r="B26" s="4"/>
      <c r="C26" s="11" t="s">
        <v>43</v>
      </c>
      <c r="D26" s="6"/>
      <c r="E26" s="281">
        <f>E$10*E$7*(E9)^0.5</f>
        <v>588897.2745734182</v>
      </c>
      <c r="F26" s="225"/>
      <c r="G26" s="281">
        <f>G$10*G$7*(G9)^0.5</f>
        <v>640000</v>
      </c>
      <c r="H26" s="7"/>
    </row>
    <row r="27" spans="2:8" ht="12.75">
      <c r="B27" s="4"/>
      <c r="C27" s="17" t="s">
        <v>44</v>
      </c>
      <c r="D27" s="6"/>
      <c r="E27" s="281"/>
      <c r="F27" s="225"/>
      <c r="G27" s="281"/>
      <c r="H27" s="7"/>
    </row>
    <row r="28" spans="2:8" ht="12.75">
      <c r="B28" s="4"/>
      <c r="C28" s="11" t="s">
        <v>45</v>
      </c>
      <c r="D28" s="6"/>
      <c r="E28" s="281">
        <f>E22+E25</f>
        <v>15111194.44086001</v>
      </c>
      <c r="F28" s="225"/>
      <c r="G28" s="281">
        <f>G22+G25</f>
        <v>7491918.9249462485</v>
      </c>
      <c r="H28" s="7"/>
    </row>
    <row r="29" spans="2:8" ht="12.75">
      <c r="B29" s="4"/>
      <c r="C29" s="11" t="s">
        <v>46</v>
      </c>
      <c r="D29" s="6"/>
      <c r="E29" s="281">
        <f>(E23^2+E26^2+2*E$8*E23*E26)^0.5</f>
        <v>11167955.95046633</v>
      </c>
      <c r="F29" s="225"/>
      <c r="G29" s="281">
        <f>(G23^2+G26^2+2*G$8*G23*G26)^0.5</f>
        <v>5627735.299872868</v>
      </c>
      <c r="H29" s="7"/>
    </row>
    <row r="30" spans="2:8" ht="12.75">
      <c r="B30" s="4"/>
      <c r="C30" s="17" t="s">
        <v>47</v>
      </c>
      <c r="D30" s="6"/>
      <c r="E30" s="282">
        <f>(E$28-E$29*((1+E$6)^(E9)-(1+E$5)^(E9))/((E$7^2)*(E9))^0.5)/(1+E$5)^(E9)</f>
        <v>7525845.681003989</v>
      </c>
      <c r="F30" s="251"/>
      <c r="G30" s="282">
        <f>(G$28-G$29*((1+G$6)^(G9)-(1+G$5)^(G9))/((G$7^2)*(G9))^0.5)/(1+G$5)^(G9)</f>
        <v>2865420.3962166887</v>
      </c>
      <c r="H30" s="7"/>
    </row>
    <row r="31" spans="2:8" ht="12.75">
      <c r="B31" s="4"/>
      <c r="C31" s="17" t="s">
        <v>48</v>
      </c>
      <c r="D31" s="6"/>
      <c r="E31" s="282">
        <f>E10</f>
        <v>1700000</v>
      </c>
      <c r="F31" s="251"/>
      <c r="G31" s="282">
        <f>G10</f>
        <v>1600000</v>
      </c>
      <c r="H31" s="7"/>
    </row>
    <row r="32" spans="2:8" ht="12.75" customHeight="1">
      <c r="B32" s="4"/>
      <c r="C32" s="17" t="s">
        <v>106</v>
      </c>
      <c r="D32" s="6"/>
      <c r="E32" s="277">
        <f>E30-E31</f>
        <v>5825845.681003989</v>
      </c>
      <c r="F32" s="278"/>
      <c r="G32" s="277">
        <f>G30-G31</f>
        <v>1265420.3962166887</v>
      </c>
      <c r="H32" s="7"/>
    </row>
    <row r="33" spans="2:8" ht="6" customHeight="1" thickBot="1">
      <c r="B33" s="8"/>
      <c r="C33" s="18"/>
      <c r="D33" s="9"/>
      <c r="E33" s="9"/>
      <c r="F33" s="9"/>
      <c r="G33" s="9"/>
      <c r="H33" s="10"/>
    </row>
    <row r="34" spans="3:12" s="155" customFormat="1" ht="6" customHeight="1">
      <c r="C34" s="190"/>
      <c r="L34" s="273"/>
    </row>
    <row r="35" spans="2:8" s="155" customFormat="1" ht="12.75">
      <c r="B35" s="326"/>
      <c r="C35" s="329"/>
      <c r="D35" s="329"/>
      <c r="E35" s="329"/>
      <c r="F35" s="329"/>
      <c r="G35" s="329"/>
      <c r="H35" s="329"/>
    </row>
    <row r="36" spans="3:7" s="155" customFormat="1" ht="6" customHeight="1">
      <c r="C36" s="190"/>
      <c r="E36" s="274" t="s">
        <v>3</v>
      </c>
      <c r="G36" s="273"/>
    </row>
    <row r="37" s="155" customFormat="1" ht="12.75">
      <c r="C37" s="190"/>
    </row>
    <row r="38" s="155" customFormat="1" ht="12.75">
      <c r="C38" s="190"/>
    </row>
    <row r="39" s="155" customFormat="1" ht="12.75">
      <c r="C39" s="190"/>
    </row>
    <row r="40" spans="3:5" s="155" customFormat="1" ht="12.75">
      <c r="C40" s="190"/>
      <c r="E40" s="274"/>
    </row>
    <row r="41" spans="3:5" s="155" customFormat="1" ht="12.75">
      <c r="C41" s="190"/>
      <c r="E41" s="274"/>
    </row>
    <row r="42" spans="3:10" s="83" customFormat="1" ht="12.75">
      <c r="C42" s="84"/>
      <c r="E42" s="103"/>
      <c r="I42" s="155"/>
      <c r="J42" s="155"/>
    </row>
    <row r="43" spans="3:10" s="83" customFormat="1" ht="12.75">
      <c r="C43" s="84"/>
      <c r="E43" s="103"/>
      <c r="I43" s="155"/>
      <c r="J43" s="155"/>
    </row>
    <row r="44" spans="3:10" s="83" customFormat="1" ht="12.75">
      <c r="C44" s="84"/>
      <c r="E44" s="103"/>
      <c r="I44" s="155"/>
      <c r="J44" s="155"/>
    </row>
    <row r="45" spans="3:10" s="83" customFormat="1" ht="12.75">
      <c r="C45" s="84"/>
      <c r="E45" s="103"/>
      <c r="I45" s="155"/>
      <c r="J45" s="155"/>
    </row>
    <row r="46" spans="3:10" s="83" customFormat="1" ht="12.75">
      <c r="C46" s="84"/>
      <c r="I46" s="155"/>
      <c r="J46" s="155"/>
    </row>
    <row r="47" spans="3:10" s="83" customFormat="1" ht="12.75">
      <c r="C47" s="84"/>
      <c r="I47" s="155"/>
      <c r="J47" s="155"/>
    </row>
    <row r="48" spans="3:10" s="83" customFormat="1" ht="12.75">
      <c r="C48" s="84"/>
      <c r="I48" s="155"/>
      <c r="J48" s="155"/>
    </row>
    <row r="49" spans="3:10" s="83" customFormat="1" ht="12.75">
      <c r="C49" s="84"/>
      <c r="I49" s="155"/>
      <c r="J49" s="155"/>
    </row>
    <row r="50" spans="3:10" s="83" customFormat="1" ht="12.75">
      <c r="C50" s="84"/>
      <c r="I50" s="155"/>
      <c r="J50" s="155"/>
    </row>
    <row r="51" spans="3:10" s="83" customFormat="1" ht="12.75">
      <c r="C51" s="84"/>
      <c r="I51" s="155"/>
      <c r="J51" s="155"/>
    </row>
    <row r="52" spans="3:10" s="83" customFormat="1" ht="12.75">
      <c r="C52" s="84"/>
      <c r="I52" s="155"/>
      <c r="J52" s="155"/>
    </row>
    <row r="53" spans="3:10" s="83" customFormat="1" ht="12.75">
      <c r="C53" s="84"/>
      <c r="I53" s="155"/>
      <c r="J53" s="155"/>
    </row>
    <row r="54" spans="3:10" s="83" customFormat="1" ht="12.75">
      <c r="C54" s="84"/>
      <c r="I54" s="155"/>
      <c r="J54" s="155"/>
    </row>
    <row r="55" spans="3:10" s="83" customFormat="1" ht="12.75">
      <c r="C55" s="84"/>
      <c r="I55" s="155"/>
      <c r="J55" s="155"/>
    </row>
    <row r="56" spans="3:10" s="83" customFormat="1" ht="12.75">
      <c r="C56" s="84"/>
      <c r="I56" s="155"/>
      <c r="J56" s="155"/>
    </row>
    <row r="57" spans="3:10" s="83" customFormat="1" ht="12.75">
      <c r="C57" s="84"/>
      <c r="I57" s="155"/>
      <c r="J57" s="155"/>
    </row>
    <row r="58" spans="3:10" s="83" customFormat="1" ht="12.75">
      <c r="C58" s="84"/>
      <c r="I58" s="155"/>
      <c r="J58" s="155"/>
    </row>
    <row r="59" spans="3:10" s="83" customFormat="1" ht="12.75">
      <c r="C59" s="84"/>
      <c r="I59" s="155"/>
      <c r="J59" s="155"/>
    </row>
    <row r="60" spans="3:10" s="83" customFormat="1" ht="12.75">
      <c r="C60" s="84"/>
      <c r="I60" s="155"/>
      <c r="J60" s="155"/>
    </row>
    <row r="61" spans="3:10" s="83" customFormat="1" ht="12.75">
      <c r="C61" s="84"/>
      <c r="I61" s="155"/>
      <c r="J61" s="155"/>
    </row>
    <row r="62" spans="3:10" s="83" customFormat="1" ht="12.75">
      <c r="C62" s="84"/>
      <c r="I62" s="155"/>
      <c r="J62" s="155"/>
    </row>
    <row r="63" spans="3:10" s="83" customFormat="1" ht="12.75">
      <c r="C63" s="84"/>
      <c r="I63" s="155"/>
      <c r="J63" s="155"/>
    </row>
    <row r="64" spans="3:10" s="83" customFormat="1" ht="12.75">
      <c r="C64" s="84"/>
      <c r="I64" s="155"/>
      <c r="J64" s="155"/>
    </row>
    <row r="65" spans="3:10" s="83" customFormat="1" ht="12.75">
      <c r="C65" s="84"/>
      <c r="I65" s="155"/>
      <c r="J65" s="155"/>
    </row>
    <row r="66" spans="3:10" s="83" customFormat="1" ht="12.75">
      <c r="C66" s="84"/>
      <c r="I66" s="155"/>
      <c r="J66" s="155"/>
    </row>
    <row r="67" spans="3:10" s="83" customFormat="1" ht="12.75">
      <c r="C67" s="84"/>
      <c r="I67" s="155"/>
      <c r="J67" s="155"/>
    </row>
    <row r="68" spans="3:10" s="83" customFormat="1" ht="12.75">
      <c r="C68" s="84"/>
      <c r="I68" s="155"/>
      <c r="J68" s="155"/>
    </row>
    <row r="69" spans="3:10" s="83" customFormat="1" ht="12.75">
      <c r="C69" s="84"/>
      <c r="I69" s="155"/>
      <c r="J69" s="155"/>
    </row>
    <row r="70" spans="3:10" s="83" customFormat="1" ht="12.75">
      <c r="C70" s="84"/>
      <c r="I70" s="155"/>
      <c r="J70" s="155"/>
    </row>
    <row r="71" spans="3:10" s="83" customFormat="1" ht="12.75">
      <c r="C71" s="84"/>
      <c r="I71" s="155"/>
      <c r="J71" s="155"/>
    </row>
    <row r="72" spans="3:10" s="83" customFormat="1" ht="12.75">
      <c r="C72" s="84"/>
      <c r="I72" s="155"/>
      <c r="J72" s="155"/>
    </row>
    <row r="73" spans="3:10" s="83" customFormat="1" ht="12.75">
      <c r="C73" s="84"/>
      <c r="I73" s="155"/>
      <c r="J73" s="155"/>
    </row>
    <row r="74" spans="3:10" s="83" customFormat="1" ht="12.75">
      <c r="C74" s="84"/>
      <c r="I74" s="155"/>
      <c r="J74" s="155"/>
    </row>
    <row r="75" spans="3:10" s="83" customFormat="1" ht="12.75">
      <c r="C75" s="84"/>
      <c r="I75" s="155"/>
      <c r="J75" s="155"/>
    </row>
    <row r="76" spans="3:10" s="83" customFormat="1" ht="12.75">
      <c r="C76" s="84"/>
      <c r="I76" s="155"/>
      <c r="J76" s="155"/>
    </row>
    <row r="77" spans="3:10" s="83" customFormat="1" ht="12.75">
      <c r="C77" s="84"/>
      <c r="I77" s="155"/>
      <c r="J77" s="155"/>
    </row>
    <row r="78" spans="3:10" s="83" customFormat="1" ht="12.75">
      <c r="C78" s="84"/>
      <c r="I78" s="155"/>
      <c r="J78" s="155"/>
    </row>
    <row r="79" spans="3:10" s="83" customFormat="1" ht="12.75">
      <c r="C79" s="84"/>
      <c r="I79" s="155"/>
      <c r="J79" s="155"/>
    </row>
    <row r="80" spans="3:10" s="83" customFormat="1" ht="12.75">
      <c r="C80" s="84"/>
      <c r="I80" s="155"/>
      <c r="J80" s="155"/>
    </row>
    <row r="81" spans="3:10" s="83" customFormat="1" ht="12.75">
      <c r="C81" s="84"/>
      <c r="I81" s="155"/>
      <c r="J81" s="155"/>
    </row>
    <row r="82" spans="3:10" s="83" customFormat="1" ht="12.75">
      <c r="C82" s="84"/>
      <c r="I82" s="155"/>
      <c r="J82" s="155"/>
    </row>
    <row r="83" spans="3:10" s="83" customFormat="1" ht="12.75">
      <c r="C83" s="84"/>
      <c r="I83" s="155"/>
      <c r="J83" s="155"/>
    </row>
    <row r="84" spans="3:10" s="83" customFormat="1" ht="12.75">
      <c r="C84" s="84"/>
      <c r="I84" s="155"/>
      <c r="J84" s="155"/>
    </row>
    <row r="85" spans="3:10" s="83" customFormat="1" ht="12.75">
      <c r="C85" s="84"/>
      <c r="I85" s="155"/>
      <c r="J85" s="155"/>
    </row>
    <row r="86" spans="3:10" s="83" customFormat="1" ht="12.75">
      <c r="C86" s="84"/>
      <c r="I86" s="155"/>
      <c r="J86" s="155"/>
    </row>
    <row r="87" spans="3:10" s="83" customFormat="1" ht="12.75">
      <c r="C87" s="84"/>
      <c r="I87" s="155"/>
      <c r="J87" s="155"/>
    </row>
    <row r="88" spans="3:10" s="83" customFormat="1" ht="12.75">
      <c r="C88" s="84"/>
      <c r="I88" s="155"/>
      <c r="J88" s="155"/>
    </row>
    <row r="89" spans="3:10" s="83" customFormat="1" ht="12.75">
      <c r="C89" s="84"/>
      <c r="I89" s="155"/>
      <c r="J89" s="155"/>
    </row>
    <row r="90" spans="3:10" s="83" customFormat="1" ht="12.75">
      <c r="C90" s="84"/>
      <c r="I90" s="155"/>
      <c r="J90" s="155"/>
    </row>
    <row r="91" spans="3:10" s="83" customFormat="1" ht="12.75">
      <c r="C91" s="84"/>
      <c r="I91" s="155"/>
      <c r="J91" s="155"/>
    </row>
    <row r="92" spans="3:10" s="83" customFormat="1" ht="12.75">
      <c r="C92" s="84"/>
      <c r="I92" s="155"/>
      <c r="J92" s="155"/>
    </row>
    <row r="93" spans="3:10" s="83" customFormat="1" ht="12.75">
      <c r="C93" s="84"/>
      <c r="I93" s="155"/>
      <c r="J93" s="155"/>
    </row>
    <row r="94" spans="3:10" s="83" customFormat="1" ht="12.75">
      <c r="C94" s="84"/>
      <c r="I94" s="155"/>
      <c r="J94" s="155"/>
    </row>
    <row r="95" spans="3:10" s="83" customFormat="1" ht="12.75">
      <c r="C95" s="84"/>
      <c r="I95" s="155"/>
      <c r="J95" s="155"/>
    </row>
    <row r="96" spans="3:10" s="83" customFormat="1" ht="12.75">
      <c r="C96" s="84"/>
      <c r="I96" s="155"/>
      <c r="J96" s="155"/>
    </row>
    <row r="97" spans="3:10" s="83" customFormat="1" ht="12.75">
      <c r="C97" s="84"/>
      <c r="I97" s="155"/>
      <c r="J97" s="155"/>
    </row>
    <row r="98" spans="3:10" s="83" customFormat="1" ht="12.75">
      <c r="C98" s="84"/>
      <c r="I98" s="155"/>
      <c r="J98" s="155"/>
    </row>
    <row r="99" spans="3:10" s="83" customFormat="1" ht="12.75">
      <c r="C99" s="84"/>
      <c r="I99" s="155"/>
      <c r="J99" s="155"/>
    </row>
    <row r="100" spans="3:10" s="83" customFormat="1" ht="12.75">
      <c r="C100" s="84"/>
      <c r="I100" s="155"/>
      <c r="J100" s="155"/>
    </row>
    <row r="101" spans="3:10" s="83" customFormat="1" ht="12.75">
      <c r="C101" s="84"/>
      <c r="I101" s="155"/>
      <c r="J101" s="155"/>
    </row>
    <row r="102" spans="3:10" s="83" customFormat="1" ht="12.75">
      <c r="C102" s="84"/>
      <c r="I102" s="155"/>
      <c r="J102" s="155"/>
    </row>
    <row r="103" spans="3:10" s="83" customFormat="1" ht="12.75">
      <c r="C103" s="84"/>
      <c r="I103" s="155"/>
      <c r="J103" s="155"/>
    </row>
    <row r="104" spans="3:10" s="83" customFormat="1" ht="12.75">
      <c r="C104" s="84"/>
      <c r="I104" s="155"/>
      <c r="J104" s="155"/>
    </row>
    <row r="105" spans="3:10" s="83" customFormat="1" ht="12.75">
      <c r="C105" s="84"/>
      <c r="I105" s="155"/>
      <c r="J105" s="155"/>
    </row>
    <row r="106" spans="3:10" s="83" customFormat="1" ht="12.75">
      <c r="C106" s="84"/>
      <c r="I106" s="155"/>
      <c r="J106" s="155"/>
    </row>
    <row r="107" spans="3:10" s="83" customFormat="1" ht="12.75">
      <c r="C107" s="84"/>
      <c r="I107" s="155"/>
      <c r="J107" s="155"/>
    </row>
    <row r="108" spans="3:10" s="83" customFormat="1" ht="12.75">
      <c r="C108" s="84"/>
      <c r="I108" s="155"/>
      <c r="J108" s="155"/>
    </row>
    <row r="109" spans="3:10" s="83" customFormat="1" ht="12.75">
      <c r="C109" s="84"/>
      <c r="I109" s="155"/>
      <c r="J109" s="155"/>
    </row>
    <row r="110" spans="3:10" s="83" customFormat="1" ht="12.75">
      <c r="C110" s="84"/>
      <c r="I110" s="155"/>
      <c r="J110" s="155"/>
    </row>
    <row r="111" spans="3:10" s="83" customFormat="1" ht="12.75">
      <c r="C111" s="84"/>
      <c r="I111" s="155"/>
      <c r="J111" s="155"/>
    </row>
    <row r="112" spans="3:10" s="83" customFormat="1" ht="12.75">
      <c r="C112" s="84"/>
      <c r="I112" s="155"/>
      <c r="J112" s="155"/>
    </row>
    <row r="113" spans="3:10" s="83" customFormat="1" ht="12.75">
      <c r="C113" s="84"/>
      <c r="I113" s="155"/>
      <c r="J113" s="155"/>
    </row>
    <row r="114" spans="3:10" s="83" customFormat="1" ht="12.75">
      <c r="C114" s="84"/>
      <c r="I114" s="155"/>
      <c r="J114" s="155"/>
    </row>
    <row r="115" spans="3:10" s="83" customFormat="1" ht="12.75">
      <c r="C115" s="84"/>
      <c r="I115" s="155"/>
      <c r="J115" s="155"/>
    </row>
    <row r="116" spans="3:10" s="83" customFormat="1" ht="12.75">
      <c r="C116" s="84"/>
      <c r="I116" s="155"/>
      <c r="J116" s="155"/>
    </row>
    <row r="117" spans="3:10" s="83" customFormat="1" ht="12.75">
      <c r="C117" s="84"/>
      <c r="I117" s="155"/>
      <c r="J117" s="155"/>
    </row>
    <row r="118" spans="3:10" s="83" customFormat="1" ht="12.75">
      <c r="C118" s="84"/>
      <c r="I118" s="155"/>
      <c r="J118" s="155"/>
    </row>
    <row r="119" spans="3:10" s="83" customFormat="1" ht="12.75">
      <c r="C119" s="84"/>
      <c r="I119" s="155"/>
      <c r="J119" s="155"/>
    </row>
    <row r="120" spans="3:10" s="83" customFormat="1" ht="12.75">
      <c r="C120" s="84"/>
      <c r="I120" s="155"/>
      <c r="J120" s="155"/>
    </row>
    <row r="121" spans="3:10" s="83" customFormat="1" ht="12.75">
      <c r="C121" s="84"/>
      <c r="I121" s="155"/>
      <c r="J121" s="155"/>
    </row>
    <row r="122" spans="3:10" s="83" customFormat="1" ht="12.75">
      <c r="C122" s="84"/>
      <c r="I122" s="155"/>
      <c r="J122" s="155"/>
    </row>
    <row r="123" spans="3:10" s="83" customFormat="1" ht="12.75">
      <c r="C123" s="84"/>
      <c r="I123" s="155"/>
      <c r="J123" s="155"/>
    </row>
    <row r="124" spans="3:10" s="83" customFormat="1" ht="12.75">
      <c r="C124" s="84"/>
      <c r="I124" s="155"/>
      <c r="J124" s="155"/>
    </row>
    <row r="125" spans="3:10" s="83" customFormat="1" ht="12.75">
      <c r="C125" s="84"/>
      <c r="I125" s="155"/>
      <c r="J125" s="155"/>
    </row>
    <row r="126" spans="3:10" s="83" customFormat="1" ht="12.75">
      <c r="C126" s="84"/>
      <c r="I126" s="155"/>
      <c r="J126" s="155"/>
    </row>
    <row r="127" spans="3:10" s="83" customFormat="1" ht="12.75">
      <c r="C127" s="84"/>
      <c r="I127" s="155"/>
      <c r="J127" s="155"/>
    </row>
    <row r="128" spans="3:10" s="83" customFormat="1" ht="12.75">
      <c r="C128" s="84"/>
      <c r="I128" s="155"/>
      <c r="J128" s="155"/>
    </row>
    <row r="129" spans="3:10" s="83" customFormat="1" ht="12.75">
      <c r="C129" s="84"/>
      <c r="I129" s="155"/>
      <c r="J129" s="155"/>
    </row>
    <row r="130" spans="3:10" s="83" customFormat="1" ht="12.75">
      <c r="C130" s="84"/>
      <c r="I130" s="155"/>
      <c r="J130" s="155"/>
    </row>
    <row r="131" spans="3:10" s="83" customFormat="1" ht="12.75">
      <c r="C131" s="84"/>
      <c r="I131" s="155"/>
      <c r="J131" s="155"/>
    </row>
    <row r="132" spans="3:10" s="83" customFormat="1" ht="12.75">
      <c r="C132" s="84"/>
      <c r="I132" s="155"/>
      <c r="J132" s="155"/>
    </row>
    <row r="133" spans="3:10" s="83" customFormat="1" ht="12.75">
      <c r="C133" s="84"/>
      <c r="I133" s="155"/>
      <c r="J133" s="155"/>
    </row>
    <row r="134" spans="3:10" s="83" customFormat="1" ht="12.75">
      <c r="C134" s="84"/>
      <c r="I134" s="155"/>
      <c r="J134" s="155"/>
    </row>
    <row r="135" spans="3:10" s="83" customFormat="1" ht="12.75">
      <c r="C135" s="84"/>
      <c r="I135" s="155"/>
      <c r="J135" s="155"/>
    </row>
    <row r="136" spans="3:10" s="83" customFormat="1" ht="12.75">
      <c r="C136" s="84"/>
      <c r="I136" s="155"/>
      <c r="J136" s="155"/>
    </row>
    <row r="137" spans="3:10" s="83" customFormat="1" ht="12.75">
      <c r="C137" s="84"/>
      <c r="I137" s="155"/>
      <c r="J137" s="155"/>
    </row>
    <row r="138" spans="3:10" s="83" customFormat="1" ht="12.75">
      <c r="C138" s="84"/>
      <c r="I138" s="155"/>
      <c r="J138" s="155"/>
    </row>
    <row r="139" spans="3:10" s="83" customFormat="1" ht="12.75">
      <c r="C139" s="84"/>
      <c r="I139" s="155"/>
      <c r="J139" s="155"/>
    </row>
    <row r="140" spans="3:10" s="83" customFormat="1" ht="12.75">
      <c r="C140" s="84"/>
      <c r="I140" s="155"/>
      <c r="J140" s="155"/>
    </row>
    <row r="141" spans="3:10" s="83" customFormat="1" ht="12.75">
      <c r="C141" s="84"/>
      <c r="I141" s="155"/>
      <c r="J141" s="155"/>
    </row>
    <row r="142" spans="3:10" s="83" customFormat="1" ht="12.75">
      <c r="C142" s="84"/>
      <c r="I142" s="155"/>
      <c r="J142" s="155"/>
    </row>
    <row r="143" spans="3:10" s="83" customFormat="1" ht="12.75">
      <c r="C143" s="84"/>
      <c r="I143" s="155"/>
      <c r="J143" s="155"/>
    </row>
    <row r="144" spans="3:10" s="83" customFormat="1" ht="12.75">
      <c r="C144" s="84"/>
      <c r="I144" s="155"/>
      <c r="J144" s="155"/>
    </row>
    <row r="145" spans="3:10" s="83" customFormat="1" ht="12.75">
      <c r="C145" s="84"/>
      <c r="I145" s="155"/>
      <c r="J145" s="155"/>
    </row>
    <row r="146" spans="3:10" s="83" customFormat="1" ht="12.75">
      <c r="C146" s="84"/>
      <c r="I146" s="155"/>
      <c r="J146" s="155"/>
    </row>
    <row r="147" spans="3:10" s="83" customFormat="1" ht="12.75">
      <c r="C147" s="84"/>
      <c r="I147" s="155"/>
      <c r="J147" s="155"/>
    </row>
    <row r="148" spans="3:10" s="83" customFormat="1" ht="12.75">
      <c r="C148" s="84"/>
      <c r="I148" s="155"/>
      <c r="J148" s="155"/>
    </row>
    <row r="149" spans="3:10" s="83" customFormat="1" ht="12.75">
      <c r="C149" s="84"/>
      <c r="I149" s="155"/>
      <c r="J149" s="155"/>
    </row>
    <row r="150" spans="3:10" s="83" customFormat="1" ht="12.75">
      <c r="C150" s="84"/>
      <c r="I150" s="155"/>
      <c r="J150" s="155"/>
    </row>
    <row r="151" spans="3:10" s="83" customFormat="1" ht="12.75">
      <c r="C151" s="84"/>
      <c r="I151" s="155"/>
      <c r="J151" s="155"/>
    </row>
    <row r="152" spans="3:10" s="83" customFormat="1" ht="12.75">
      <c r="C152" s="84"/>
      <c r="I152" s="155"/>
      <c r="J152" s="155"/>
    </row>
    <row r="153" spans="3:10" s="83" customFormat="1" ht="12.75">
      <c r="C153" s="84"/>
      <c r="I153" s="155"/>
      <c r="J153" s="155"/>
    </row>
    <row r="154" spans="3:10" s="83" customFormat="1" ht="12.75">
      <c r="C154" s="84"/>
      <c r="I154" s="155"/>
      <c r="J154" s="155"/>
    </row>
    <row r="155" spans="3:10" s="83" customFormat="1" ht="12.75">
      <c r="C155" s="84"/>
      <c r="I155" s="155"/>
      <c r="J155" s="155"/>
    </row>
    <row r="156" spans="3:10" s="83" customFormat="1" ht="12.75">
      <c r="C156" s="84"/>
      <c r="I156" s="155"/>
      <c r="J156" s="155"/>
    </row>
    <row r="157" spans="3:10" s="83" customFormat="1" ht="12.75">
      <c r="C157" s="84"/>
      <c r="I157" s="155"/>
      <c r="J157" s="155"/>
    </row>
    <row r="158" spans="3:10" s="83" customFormat="1" ht="12.75">
      <c r="C158" s="84"/>
      <c r="I158" s="155"/>
      <c r="J158" s="155"/>
    </row>
    <row r="159" spans="3:10" s="83" customFormat="1" ht="12.75">
      <c r="C159" s="84"/>
      <c r="I159" s="155"/>
      <c r="J159" s="155"/>
    </row>
    <row r="160" spans="3:10" s="83" customFormat="1" ht="12.75">
      <c r="C160" s="84"/>
      <c r="I160" s="155"/>
      <c r="J160" s="155"/>
    </row>
    <row r="161" spans="3:10" s="83" customFormat="1" ht="12.75">
      <c r="C161" s="84"/>
      <c r="I161" s="155"/>
      <c r="J161" s="155"/>
    </row>
    <row r="162" spans="3:10" s="83" customFormat="1" ht="12.75">
      <c r="C162" s="84"/>
      <c r="I162" s="155"/>
      <c r="J162" s="155"/>
    </row>
    <row r="163" spans="3:10" s="83" customFormat="1" ht="12.75">
      <c r="C163" s="84"/>
      <c r="I163" s="155"/>
      <c r="J163" s="155"/>
    </row>
    <row r="164" spans="3:10" s="83" customFormat="1" ht="12.75">
      <c r="C164" s="84"/>
      <c r="I164" s="155"/>
      <c r="J164" s="155"/>
    </row>
    <row r="165" spans="3:10" s="83" customFormat="1" ht="12.75">
      <c r="C165" s="84"/>
      <c r="I165" s="155"/>
      <c r="J165" s="155"/>
    </row>
    <row r="166" spans="3:10" s="83" customFormat="1" ht="12.75">
      <c r="C166" s="84"/>
      <c r="I166" s="155"/>
      <c r="J166" s="155"/>
    </row>
    <row r="167" spans="3:10" s="83" customFormat="1" ht="12.75">
      <c r="C167" s="84"/>
      <c r="I167" s="155"/>
      <c r="J167" s="155"/>
    </row>
    <row r="168" spans="3:10" s="83" customFormat="1" ht="12.75">
      <c r="C168" s="84"/>
      <c r="I168" s="155"/>
      <c r="J168" s="155"/>
    </row>
    <row r="169" spans="3:10" s="83" customFormat="1" ht="12.75">
      <c r="C169" s="84"/>
      <c r="I169" s="155"/>
      <c r="J169" s="155"/>
    </row>
    <row r="170" spans="3:10" s="83" customFormat="1" ht="12.75">
      <c r="C170" s="84"/>
      <c r="I170" s="155"/>
      <c r="J170" s="155"/>
    </row>
    <row r="171" spans="3:10" s="83" customFormat="1" ht="12.75">
      <c r="C171" s="84"/>
      <c r="I171" s="155"/>
      <c r="J171" s="155"/>
    </row>
    <row r="172" spans="3:10" s="83" customFormat="1" ht="12.75">
      <c r="C172" s="84"/>
      <c r="I172" s="155"/>
      <c r="J172" s="155"/>
    </row>
    <row r="173" spans="3:10" s="83" customFormat="1" ht="12.75">
      <c r="C173" s="84"/>
      <c r="I173" s="155"/>
      <c r="J173" s="155"/>
    </row>
    <row r="174" spans="3:10" s="83" customFormat="1" ht="12.75">
      <c r="C174" s="84"/>
      <c r="I174" s="155"/>
      <c r="J174" s="155"/>
    </row>
    <row r="175" spans="3:10" s="83" customFormat="1" ht="12.75">
      <c r="C175" s="84"/>
      <c r="I175" s="155"/>
      <c r="J175" s="155"/>
    </row>
    <row r="176" spans="3:10" s="83" customFormat="1" ht="12.75">
      <c r="C176" s="84"/>
      <c r="I176" s="155"/>
      <c r="J176" s="155"/>
    </row>
    <row r="177" spans="3:10" s="83" customFormat="1" ht="12.75">
      <c r="C177" s="84"/>
      <c r="I177" s="155"/>
      <c r="J177" s="155"/>
    </row>
    <row r="178" spans="3:10" s="83" customFormat="1" ht="12.75">
      <c r="C178" s="84"/>
      <c r="I178" s="155"/>
      <c r="J178" s="155"/>
    </row>
  </sheetData>
  <sheetProtection sheet="1" objects="1" scenarios="1"/>
  <mergeCells count="5">
    <mergeCell ref="B3:C3"/>
    <mergeCell ref="B2:H2"/>
    <mergeCell ref="B35:H35"/>
    <mergeCell ref="B12:H12"/>
    <mergeCell ref="B20:H20"/>
  </mergeCells>
  <printOptions/>
  <pageMargins left="0.75" right="0.75" top="1" bottom="1" header="0.5" footer="0.5"/>
  <pageSetup horizontalDpi="300" verticalDpi="300" orientation="portrait" r:id="rId1"/>
  <headerFooter alignWithMargins="0">
    <oddHeader>&amp;C&amp;A</oddHeader>
  </headerFooter>
  <ignoredErrors>
    <ignoredError sqref="E15:G18"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zoomScale="75" zoomScaleNormal="75" zoomScalePageLayoutView="0" workbookViewId="0" topLeftCell="A1">
      <selection activeCell="H38" sqref="H38"/>
    </sheetView>
  </sheetViews>
  <sheetFormatPr defaultColWidth="9.140625" defaultRowHeight="12.75"/>
  <cols>
    <col min="1" max="1" width="40.421875" style="0" customWidth="1"/>
    <col min="2" max="2" width="15.00390625" style="0" customWidth="1"/>
    <col min="3" max="3" width="15.7109375" style="0" customWidth="1"/>
    <col min="4" max="4" width="16.7109375" style="0" customWidth="1"/>
    <col min="5" max="5" width="16.140625" style="0" customWidth="1"/>
    <col min="7" max="7" width="11.140625" style="0" bestFit="1" customWidth="1"/>
  </cols>
  <sheetData>
    <row r="1" spans="1:5" ht="13.5" thickBot="1">
      <c r="A1" s="66" t="s">
        <v>86</v>
      </c>
      <c r="B1" s="29"/>
      <c r="C1" s="29"/>
      <c r="D1" s="29"/>
      <c r="E1" s="29"/>
    </row>
    <row r="2" spans="1:6" ht="18.75" thickBot="1">
      <c r="A2" s="337" t="s">
        <v>73</v>
      </c>
      <c r="B2" s="338"/>
      <c r="C2" s="338"/>
      <c r="D2" s="338"/>
      <c r="E2" s="339"/>
      <c r="F2" s="29"/>
    </row>
    <row r="3" spans="1:6" s="1" customFormat="1" ht="39" customHeight="1" thickBot="1">
      <c r="A3" s="3"/>
      <c r="B3" s="2" t="s">
        <v>111</v>
      </c>
      <c r="C3" s="2" t="s">
        <v>10</v>
      </c>
      <c r="D3" s="2" t="s">
        <v>14</v>
      </c>
      <c r="E3" s="44" t="s">
        <v>15</v>
      </c>
      <c r="F3" s="32"/>
    </row>
    <row r="4" spans="1:6" ht="6" customHeight="1">
      <c r="A4" s="20"/>
      <c r="B4" s="21"/>
      <c r="C4" s="21"/>
      <c r="D4" s="21"/>
      <c r="E4" s="22"/>
      <c r="F4" s="29"/>
    </row>
    <row r="5" spans="1:6" ht="13.5" thickBot="1">
      <c r="A5" s="14" t="s">
        <v>6</v>
      </c>
      <c r="B5" s="27" t="s">
        <v>3</v>
      </c>
      <c r="C5" s="6"/>
      <c r="D5" s="6"/>
      <c r="E5" s="7"/>
      <c r="F5" s="29"/>
    </row>
    <row r="6" spans="1:6" ht="12.75">
      <c r="A6" s="24" t="s">
        <v>7</v>
      </c>
      <c r="B6" s="70">
        <v>35000000</v>
      </c>
      <c r="C6" s="71">
        <v>0.4</v>
      </c>
      <c r="D6" s="12">
        <f>B6*C6</f>
        <v>14000000</v>
      </c>
      <c r="E6" s="40">
        <f>B6*C6/(1-C$8)</f>
        <v>21538461.538461536</v>
      </c>
      <c r="F6" s="29"/>
    </row>
    <row r="7" spans="1:6" ht="12.75">
      <c r="A7" s="24" t="s">
        <v>8</v>
      </c>
      <c r="B7" s="72">
        <v>15000000</v>
      </c>
      <c r="C7" s="73">
        <v>0.25</v>
      </c>
      <c r="D7" s="12">
        <f>B7*C7</f>
        <v>3750000</v>
      </c>
      <c r="E7" s="40">
        <f>B7*C7/(1-C$8)</f>
        <v>5769230.769230769</v>
      </c>
      <c r="F7" s="29"/>
    </row>
    <row r="8" spans="1:6" ht="13.5" thickBot="1">
      <c r="A8" s="24" t="s">
        <v>9</v>
      </c>
      <c r="B8" s="74">
        <v>0</v>
      </c>
      <c r="C8" s="75">
        <f>1-(C6+C7)</f>
        <v>0.35</v>
      </c>
      <c r="D8" s="12">
        <f>B8*C8</f>
        <v>0</v>
      </c>
      <c r="E8" s="40" t="s">
        <v>3</v>
      </c>
      <c r="F8" s="29"/>
    </row>
    <row r="9" spans="1:6" ht="12.75">
      <c r="A9" s="24"/>
      <c r="B9" s="12"/>
      <c r="C9" s="34"/>
      <c r="D9" s="12"/>
      <c r="E9" s="40"/>
      <c r="F9" s="29"/>
    </row>
    <row r="10" spans="1:6" ht="12.75">
      <c r="A10" s="37" t="s">
        <v>11</v>
      </c>
      <c r="B10" s="38"/>
      <c r="C10" s="33"/>
      <c r="D10" s="38">
        <f>SUM(D6:D8)</f>
        <v>17750000</v>
      </c>
      <c r="E10" s="41">
        <f>SUM(E6:E8)</f>
        <v>27307692.307692304</v>
      </c>
      <c r="F10" s="29"/>
    </row>
    <row r="11" spans="1:6" ht="12.75">
      <c r="A11" s="37" t="s">
        <v>12</v>
      </c>
      <c r="B11" s="38"/>
      <c r="C11" s="33"/>
      <c r="D11" s="38">
        <f>(($B6-D10)^2*$C6+($B7-D10)^2*$C7+($B8-D10)^2*$C8)^0.5</f>
        <v>15204851.19953497</v>
      </c>
      <c r="E11" s="41">
        <f>(($B6-E10)^2*$C6/(1-$C8)+($B7-E10)^2*$C7/(1-$C8))^0.5</f>
        <v>9730085.108210398</v>
      </c>
      <c r="F11" s="29"/>
    </row>
    <row r="12" spans="1:6" ht="12.75">
      <c r="A12" s="24"/>
      <c r="B12" s="12"/>
      <c r="C12" s="12"/>
      <c r="D12" s="12"/>
      <c r="E12" s="40"/>
      <c r="F12" s="29"/>
    </row>
    <row r="13" spans="1:6" ht="13.5" thickBot="1">
      <c r="A13" s="46" t="s">
        <v>19</v>
      </c>
      <c r="B13" s="6"/>
      <c r="C13" s="6"/>
      <c r="D13" s="6"/>
      <c r="E13" s="7"/>
      <c r="F13" s="29"/>
    </row>
    <row r="14" spans="1:7" ht="12.75">
      <c r="A14" s="24" t="s">
        <v>26</v>
      </c>
      <c r="B14" s="6"/>
      <c r="C14" s="6"/>
      <c r="D14" s="76">
        <v>2000000</v>
      </c>
      <c r="E14" s="77">
        <v>3000000</v>
      </c>
      <c r="F14" s="29"/>
      <c r="G14" s="36"/>
    </row>
    <row r="15" spans="1:7" ht="13.5" thickBot="1">
      <c r="A15" s="24" t="s">
        <v>27</v>
      </c>
      <c r="B15" s="6"/>
      <c r="C15" s="6"/>
      <c r="D15" s="78">
        <v>1</v>
      </c>
      <c r="E15" s="79">
        <v>0.5</v>
      </c>
      <c r="F15" s="29"/>
      <c r="G15" s="36"/>
    </row>
    <row r="16" spans="1:7" ht="6" customHeight="1">
      <c r="A16" s="4"/>
      <c r="B16" s="6"/>
      <c r="C16" s="6"/>
      <c r="D16" s="6"/>
      <c r="E16" s="7"/>
      <c r="F16" s="29"/>
      <c r="G16" s="36"/>
    </row>
    <row r="17" spans="1:6" ht="12.75">
      <c r="A17" s="4" t="s">
        <v>97</v>
      </c>
      <c r="B17" s="13">
        <f>$D$14*$D$15+$E$14*$E$15</f>
        <v>3500000</v>
      </c>
      <c r="C17" s="6"/>
      <c r="D17" s="6"/>
      <c r="E17" s="7"/>
      <c r="F17" s="29"/>
    </row>
    <row r="18" spans="1:6" ht="12.75">
      <c r="A18" s="4" t="s">
        <v>99</v>
      </c>
      <c r="B18" s="13">
        <f>$D$14*$D$15+$E$14*$E$15/(1+'Table 13.6'!E5)^D15</f>
        <v>3442307.692307692</v>
      </c>
      <c r="C18" s="6"/>
      <c r="D18" s="6"/>
      <c r="E18" s="7"/>
      <c r="F18" s="29"/>
    </row>
    <row r="19" spans="1:6" ht="12.75">
      <c r="A19" s="4" t="s">
        <v>98</v>
      </c>
      <c r="B19" s="13">
        <f>$D$14*$D$15+$E$14*$E$15*(1-$C$8)/(1+'Table 13.6'!E5)^D15</f>
        <v>2937500</v>
      </c>
      <c r="C19" s="6"/>
      <c r="D19" s="6"/>
      <c r="E19" s="7"/>
      <c r="F19" s="29"/>
    </row>
    <row r="20" spans="1:6" ht="6" customHeight="1" thickBot="1">
      <c r="A20" s="8"/>
      <c r="B20" s="68"/>
      <c r="C20" s="9"/>
      <c r="D20" s="9"/>
      <c r="E20" s="10"/>
      <c r="F20" s="29"/>
    </row>
    <row r="21" spans="1:6" ht="12.75">
      <c r="A21" s="29"/>
      <c r="B21" s="29"/>
      <c r="C21" s="29"/>
      <c r="D21" s="29"/>
      <c r="E21" s="29"/>
      <c r="F21" s="29"/>
    </row>
    <row r="22" spans="1:6" ht="13.5" thickBot="1">
      <c r="A22" s="66" t="s">
        <v>87</v>
      </c>
      <c r="B22" s="29"/>
      <c r="C22" s="29"/>
      <c r="D22" s="29"/>
      <c r="E22" s="29"/>
      <c r="F22" s="29"/>
    </row>
    <row r="23" spans="1:6" ht="18.75" thickBot="1">
      <c r="A23" s="337" t="s">
        <v>74</v>
      </c>
      <c r="B23" s="338"/>
      <c r="C23" s="338"/>
      <c r="D23" s="338"/>
      <c r="E23" s="339"/>
      <c r="F23" s="29"/>
    </row>
    <row r="24" spans="1:6" ht="26.25" thickBot="1">
      <c r="A24" s="3"/>
      <c r="B24" s="2" t="s">
        <v>111</v>
      </c>
      <c r="C24" s="2" t="s">
        <v>10</v>
      </c>
      <c r="D24" s="2" t="s">
        <v>14</v>
      </c>
      <c r="E24" s="44" t="s">
        <v>15</v>
      </c>
      <c r="F24" s="29"/>
    </row>
    <row r="25" spans="1:6" ht="12.75">
      <c r="A25" s="20"/>
      <c r="B25" s="21"/>
      <c r="C25" s="21"/>
      <c r="D25" s="21"/>
      <c r="E25" s="22"/>
      <c r="F25" s="29"/>
    </row>
    <row r="26" spans="1:6" ht="13.5" thickBot="1">
      <c r="A26" s="14" t="s">
        <v>6</v>
      </c>
      <c r="B26" s="27" t="s">
        <v>3</v>
      </c>
      <c r="C26" s="6"/>
      <c r="D26" s="6"/>
      <c r="E26" s="7"/>
      <c r="F26" s="29"/>
    </row>
    <row r="27" spans="1:6" ht="12.75">
      <c r="A27" s="24" t="s">
        <v>7</v>
      </c>
      <c r="B27" s="70">
        <v>28000000</v>
      </c>
      <c r="C27" s="80">
        <f>0.8*C6</f>
        <v>0.32000000000000006</v>
      </c>
      <c r="D27" s="12">
        <f>B27*C27</f>
        <v>8960000.000000002</v>
      </c>
      <c r="E27" s="40">
        <f>B27*C27/(1-C$8)</f>
        <v>13784615.384615388</v>
      </c>
      <c r="F27" s="29"/>
    </row>
    <row r="28" spans="1:6" ht="12.75">
      <c r="A28" s="24" t="s">
        <v>8</v>
      </c>
      <c r="B28" s="72">
        <f>B7*0.9</f>
        <v>13500000</v>
      </c>
      <c r="C28" s="81">
        <f>0.8*C7</f>
        <v>0.2</v>
      </c>
      <c r="D28" s="12">
        <f>B28*C28</f>
        <v>2700000</v>
      </c>
      <c r="E28" s="40">
        <f>B28*C28/(1-C$8)</f>
        <v>4153846.1538461535</v>
      </c>
      <c r="F28" s="29"/>
    </row>
    <row r="29" spans="1:6" ht="13.5" thickBot="1">
      <c r="A29" s="24" t="s">
        <v>9</v>
      </c>
      <c r="B29" s="74">
        <f>B9*0.9</f>
        <v>0</v>
      </c>
      <c r="C29" s="75">
        <f>1-(C27+C28)</f>
        <v>0.48</v>
      </c>
      <c r="D29" s="12">
        <f>B29*C29</f>
        <v>0</v>
      </c>
      <c r="E29" s="40" t="s">
        <v>3</v>
      </c>
      <c r="F29" s="29"/>
    </row>
    <row r="30" spans="1:6" ht="12.75">
      <c r="A30" s="24"/>
      <c r="B30" s="12"/>
      <c r="C30" s="34"/>
      <c r="D30" s="12"/>
      <c r="E30" s="40"/>
      <c r="F30" s="29"/>
    </row>
    <row r="31" spans="1:6" ht="12.75">
      <c r="A31" s="37" t="s">
        <v>11</v>
      </c>
      <c r="B31" s="38"/>
      <c r="C31" s="33"/>
      <c r="D31" s="38">
        <f>SUM(D27:D29)</f>
        <v>11660000.000000002</v>
      </c>
      <c r="E31" s="41">
        <f>SUM(E27:E29)</f>
        <v>17938461.53846154</v>
      </c>
      <c r="F31" s="29"/>
    </row>
    <row r="32" spans="1:6" ht="12.75">
      <c r="A32" s="37" t="s">
        <v>12</v>
      </c>
      <c r="B32" s="38"/>
      <c r="C32" s="33"/>
      <c r="D32" s="38">
        <f>(($B27-D31)^2*$C27+($B28-D31)^2*$C28+($B29-D31)^2*$C29)^0.5</f>
        <v>12303430.415944979</v>
      </c>
      <c r="E32" s="41">
        <f>(($B27-E31)^2*$C27/(1-$C29)+($B28-E31)^2*$C28/(1-$C29))^0.5</f>
        <v>8359132.05765984</v>
      </c>
      <c r="F32" s="29"/>
    </row>
    <row r="33" spans="1:6" ht="12.75">
      <c r="A33" s="24"/>
      <c r="B33" s="12"/>
      <c r="C33" s="12"/>
      <c r="D33" s="12"/>
      <c r="E33" s="40"/>
      <c r="F33" s="29"/>
    </row>
    <row r="34" spans="1:6" ht="13.5" thickBot="1">
      <c r="A34" s="46" t="s">
        <v>19</v>
      </c>
      <c r="B34" s="6"/>
      <c r="C34" s="6"/>
      <c r="D34" s="6"/>
      <c r="E34" s="7"/>
      <c r="F34" s="29"/>
    </row>
    <row r="35" spans="1:7" ht="12.75">
      <c r="A35" s="24" t="s">
        <v>26</v>
      </c>
      <c r="B35" s="6"/>
      <c r="C35" s="6"/>
      <c r="D35" s="76">
        <v>1800000</v>
      </c>
      <c r="E35" s="77">
        <v>2500000</v>
      </c>
      <c r="F35" s="29"/>
      <c r="G35" s="36"/>
    </row>
    <row r="36" spans="1:7" ht="13.5" thickBot="1">
      <c r="A36" s="24" t="s">
        <v>27</v>
      </c>
      <c r="B36" s="6"/>
      <c r="C36" s="6"/>
      <c r="D36" s="78">
        <v>1.25</v>
      </c>
      <c r="E36" s="79">
        <v>1</v>
      </c>
      <c r="F36" s="29"/>
      <c r="G36" s="36"/>
    </row>
    <row r="37" spans="1:6" ht="6" customHeight="1">
      <c r="A37" s="4"/>
      <c r="B37" s="6"/>
      <c r="C37" s="6"/>
      <c r="D37" s="6"/>
      <c r="E37" s="7"/>
      <c r="F37" s="29"/>
    </row>
    <row r="38" spans="1:6" ht="12.75">
      <c r="A38" s="4" t="s">
        <v>97</v>
      </c>
      <c r="B38" s="13">
        <f>$D$35*$D$36+$E$35*$E$36</f>
        <v>4750000</v>
      </c>
      <c r="C38" s="6"/>
      <c r="D38" s="6"/>
      <c r="E38" s="7"/>
      <c r="F38" s="29"/>
    </row>
    <row r="39" spans="1:6" ht="12.75">
      <c r="A39" s="4" t="s">
        <v>99</v>
      </c>
      <c r="B39" s="13">
        <f>$D$35*$D$36+$E$35*$E$36/(1+'Table 13.6'!E5)^D36</f>
        <v>4630391.191688859</v>
      </c>
      <c r="C39" s="6"/>
      <c r="D39" s="6"/>
      <c r="E39" s="7"/>
      <c r="F39" s="29"/>
    </row>
    <row r="40" spans="1:6" ht="12.75">
      <c r="A40" s="4" t="s">
        <v>98</v>
      </c>
      <c r="B40" s="13">
        <f>$D$35*$D$36+$E$35*$E$36*(1-$C$29)/(1+'Table 13.6'!E5)^D36</f>
        <v>3487803.4196782066</v>
      </c>
      <c r="C40" s="6"/>
      <c r="D40" s="6"/>
      <c r="E40" s="7"/>
      <c r="F40" s="29"/>
    </row>
    <row r="41" spans="1:6" ht="6" customHeight="1" thickBot="1">
      <c r="A41" s="8"/>
      <c r="B41" s="68"/>
      <c r="C41" s="9"/>
      <c r="D41" s="9"/>
      <c r="E41" s="10"/>
      <c r="F41" s="29"/>
    </row>
    <row r="42" spans="1:6" ht="12.75">
      <c r="A42" s="29"/>
      <c r="B42" s="29"/>
      <c r="C42" s="29"/>
      <c r="D42" s="29"/>
      <c r="E42" s="29"/>
      <c r="F42" s="29"/>
    </row>
    <row r="43" spans="1:6" ht="68.25" customHeight="1">
      <c r="A43" s="285" t="s">
        <v>112</v>
      </c>
      <c r="B43" s="285"/>
      <c r="C43" s="285"/>
      <c r="D43" s="285"/>
      <c r="E43" s="285"/>
      <c r="F43" s="29"/>
    </row>
  </sheetData>
  <sheetProtection/>
  <mergeCells count="3">
    <mergeCell ref="A2:E2"/>
    <mergeCell ref="A23:E23"/>
    <mergeCell ref="A43:E43"/>
  </mergeCells>
  <printOptions/>
  <pageMargins left="0.75" right="0.75" top="1" bottom="1" header="0.5" footer="0.5"/>
  <pageSetup fitToHeight="1" fitToWidth="1" horizontalDpi="300" verticalDpi="300" orientation="portrait" scale="70"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Claremont McKenna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MVercoe</dc:creator>
  <cp:keywords/>
  <dc:description/>
  <cp:lastModifiedBy>Rick Smith</cp:lastModifiedBy>
  <cp:lastPrinted>2003-01-10T16:19:02Z</cp:lastPrinted>
  <dcterms:created xsi:type="dcterms:W3CDTF">2001-10-15T12:56:13Z</dcterms:created>
  <dcterms:modified xsi:type="dcterms:W3CDTF">2011-01-18T03:00:15Z</dcterms:modified>
  <cp:category/>
  <cp:version/>
  <cp:contentType/>
  <cp:contentStatus/>
</cp:coreProperties>
</file>